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135" tabRatio="621" activeTab="0"/>
  </bookViews>
  <sheets>
    <sheet name="Orçamento" sheetId="1" r:id="rId1"/>
    <sheet name="Cronograma Mensal" sheetId="2" r:id="rId2"/>
    <sheet name="Resumo" sheetId="3" r:id="rId3"/>
  </sheets>
  <externalReferences>
    <externalReference r:id="rId6"/>
  </externalReferences>
  <definedNames>
    <definedName name="_xlnm._FilterDatabase" localSheetId="0" hidden="1">'Orçamento'!$A$13:$I$45</definedName>
    <definedName name="_xlfn.IFERROR" hidden="1">#NAME?</definedName>
    <definedName name="_xlfn_IFERROR">NA()</definedName>
    <definedName name="_xlnm_Print_Area_1">'Orçamento'!$A$1:$I$36</definedName>
    <definedName name="_xlnm_Print_Area_2">#REF!</definedName>
    <definedName name="_xlnm_Print_Area_3">'Resumo'!$A$1:$E$33</definedName>
    <definedName name="_xlnm_Print_Area_4" localSheetId="1">'Cronograma Mensal'!$A$1:$F$33</definedName>
    <definedName name="_xlnm_Print_Area_4">#REF!</definedName>
    <definedName name="_xlnm_Print_Titles_1">'Orçamento'!$1:$13</definedName>
    <definedName name="_xlnm_Print_Titles_2">#REF!</definedName>
    <definedName name="_xlnm_Print_Titles_3">'Resumo'!$1:$15</definedName>
    <definedName name="_xlnm.Print_Area" localSheetId="1">'Cronograma Mensal'!$A$1:$F$39</definedName>
    <definedName name="_xlnm.Print_Area" localSheetId="0">'Orçamento'!$A$1:$I$46</definedName>
    <definedName name="_xlnm.Print_Area" localSheetId="2">'Resumo'!$A$1:$E$33</definedName>
    <definedName name="Excel_BuiltIn__FilterDatabase" localSheetId="0">'Orçamento'!#REF!</definedName>
    <definedName name="Excel_BuiltIn_Print_Area" localSheetId="0">'Orçamento'!$A$1:$I$39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 Mensal'!$A:$D</definedName>
    <definedName name="_xlnm.Print_Titles" localSheetId="0">'Orçamento'!$13:$13</definedName>
    <definedName name="_xlnm.Print_Titles" localSheetId="2">'Resumo'!$1:$15</definedName>
    <definedName name="Z_2483EC8A_7597_461B_9CFC_2FA94ACA4DFB_.wvu.FilterData" localSheetId="0" hidden="1">'Orçamento'!$A$13:$I$39</definedName>
    <definedName name="Z_29968698_A86A_456F_9240_BB3FE00129DB__wvu_FilterData" localSheetId="0">'Orçamento'!$A$13:$J$39</definedName>
    <definedName name="Z_30999B9E_2E65_4663_976F_9A54CE05102E__wvu_FilterData" localSheetId="0">'Orçamento'!$A$13:$J$39</definedName>
    <definedName name="Z_30999B9E_2E65_4663_976F_9A54CE05102E__wvu_PrintArea" localSheetId="1">'Cronograma Mensal'!$A$1:$F$38</definedName>
    <definedName name="Z_30999B9E_2E65_4663_976F_9A54CE05102E__wvu_PrintArea" localSheetId="0">'Orçamento'!$A$1:$I$46</definedName>
    <definedName name="Z_30999B9E_2E65_4663_976F_9A54CE05102E__wvu_PrintArea" localSheetId="2">'Resumo'!$A$1:$E$33</definedName>
    <definedName name="Z_30999B9E_2E65_4663_976F_9A54CE05102E__wvu_PrintTitles" localSheetId="0">'Orçamento'!$1:$13</definedName>
    <definedName name="Z_30999B9E_2E65_4663_976F_9A54CE05102E__wvu_PrintTitles" localSheetId="2">'Resumo'!$1:$15</definedName>
    <definedName name="Z_37FA8F07_9D7A_418D_BC30_0AE0C3739A19__wvu_FilterData" localSheetId="0">'Orçamento'!$A$13:$I$36</definedName>
    <definedName name="Z_37FA8F07_9D7A_418D_BC30_0AE0C3739A19__wvu_PrintArea" localSheetId="1">'Cronograma Mensal'!$A$1:$F$38</definedName>
    <definedName name="Z_37FA8F07_9D7A_418D_BC30_0AE0C3739A19__wvu_PrintArea" localSheetId="2">'Resumo'!$A$1:$E$33</definedName>
    <definedName name="Z_37FA8F07_9D7A_418D_BC30_0AE0C3739A19__wvu_PrintTitles" localSheetId="2">'Resumo'!$1:$15</definedName>
    <definedName name="Z_3B8348FD_7A00_44FD_ACF5_E6A19592872E_.wvu.Cols" localSheetId="1" hidden="1">'Cronograma Mensal'!$E:$F</definedName>
    <definedName name="Z_3B8348FD_7A00_44FD_ACF5_E6A19592872E_.wvu.Cols" localSheetId="0" hidden="1">'Orçamento'!$C:$C</definedName>
    <definedName name="Z_3B8348FD_7A00_44FD_ACF5_E6A19592872E_.wvu.FilterData" localSheetId="0" hidden="1">'Orçamento'!$A$13:$I$39</definedName>
    <definedName name="Z_3B8348FD_7A00_44FD_ACF5_E6A19592872E_.wvu.PrintArea" localSheetId="1" hidden="1">'Cronograma Mensal'!$A$1:$F$39</definedName>
    <definedName name="Z_3B8348FD_7A00_44FD_ACF5_E6A19592872E_.wvu.PrintArea" localSheetId="0" hidden="1">'Orçamento'!$A$1:$I$46</definedName>
    <definedName name="Z_3B8348FD_7A00_44FD_ACF5_E6A19592872E_.wvu.PrintArea" localSheetId="2" hidden="1">'Resumo'!$A$1:$E$33</definedName>
    <definedName name="Z_3B8348FD_7A00_44FD_ACF5_E6A19592872E_.wvu.PrintTitles" localSheetId="1" hidden="1">'Cronograma Mensal'!$A:$D</definedName>
    <definedName name="Z_3B8348FD_7A00_44FD_ACF5_E6A19592872E_.wvu.PrintTitles" localSheetId="0" hidden="1">'Orçamento'!$13:$13</definedName>
    <definedName name="Z_3B8348FD_7A00_44FD_ACF5_E6A19592872E_.wvu.PrintTitles" localSheetId="2" hidden="1">'Resumo'!$1:$15</definedName>
    <definedName name="Z_50160325_FDD6_4995_897D_2F4F0C6430EC__wvu_FilterData" localSheetId="0">'Orçamento'!$A$13:$I$36</definedName>
    <definedName name="Z_50160325_FDD6_4995_897D_2F4F0C6430EC__wvu_PrintArea" localSheetId="1">'Cronograma Mensal'!$A$1:$F$38</definedName>
    <definedName name="Z_50160325_FDD6_4995_897D_2F4F0C6430EC__wvu_PrintArea" localSheetId="0">'Orçamento'!$A$1:$I$46</definedName>
    <definedName name="Z_50160325_FDD6_4995_897D_2F4F0C6430EC__wvu_PrintArea" localSheetId="2">'Resumo'!$A$1:$E$33</definedName>
    <definedName name="Z_50160325_FDD6_4995_897D_2F4F0C6430EC__wvu_PrintTitles" localSheetId="0">'Orçamento'!$1:$13</definedName>
    <definedName name="Z_50160325_FDD6_4995_897D_2F4F0C6430EC__wvu_PrintTitles" localSheetId="2">'Resumo'!$1:$15</definedName>
    <definedName name="Z_51679F6D_52C9_495E_8CE0_A4AA589D4632__wvu_FilterData" localSheetId="0">'Orçamento'!$A$13:$I$36</definedName>
    <definedName name="Z_65A89EDC_E2EF_4E49_9370_82AFDB881213__wvu_FilterData" localSheetId="0">'Orçamento'!$A$13:$I$36</definedName>
    <definedName name="Z_8EC65F00_94CE_4AAC_901F_0F1A78C19FA2__wvu_FilterData" localSheetId="0">'Orçamento'!$A$13:$I$36</definedName>
    <definedName name="Z_B535EED3_096A_4559_AE37_6359A35C71B4_.wvu.Cols" localSheetId="1" hidden="1">'Cronograma Mensal'!$E:$F</definedName>
    <definedName name="Z_B535EED3_096A_4559_AE37_6359A35C71B4_.wvu.Cols" localSheetId="0" hidden="1">'Orçamento'!$C:$C,'Orçamento'!#REF!</definedName>
    <definedName name="Z_B535EED3_096A_4559_AE37_6359A35C71B4_.wvu.FilterData" localSheetId="0" hidden="1">'Orçamento'!$A$13:$J$39</definedName>
    <definedName name="Z_B535EED3_096A_4559_AE37_6359A35C71B4_.wvu.PrintArea" localSheetId="1" hidden="1">'Cronograma Mensal'!$A$1:$F$39</definedName>
    <definedName name="Z_B535EED3_096A_4559_AE37_6359A35C71B4_.wvu.PrintArea" localSheetId="0" hidden="1">'Orçamento'!$A$1:$I$46</definedName>
    <definedName name="Z_B535EED3_096A_4559_AE37_6359A35C71B4_.wvu.PrintArea" localSheetId="2" hidden="1">'Resumo'!$A$1:$E$33</definedName>
    <definedName name="Z_B535EED3_096A_4559_AE37_6359A35C71B4_.wvu.PrintTitles" localSheetId="1" hidden="1">'Cronograma Mensal'!$A:$D</definedName>
    <definedName name="Z_B535EED3_096A_4559_AE37_6359A35C71B4_.wvu.PrintTitles" localSheetId="0" hidden="1">'Orçamento'!$13:$13</definedName>
    <definedName name="Z_B535EED3_096A_4559_AE37_6359A35C71B4_.wvu.PrintTitles" localSheetId="2" hidden="1">'Resumo'!$1:$15</definedName>
    <definedName name="Z_CC09A366_C6A3_4857_97A0_64EABF22978D__wvu_FilterData" localSheetId="0">'Orçamento'!$A$13:$J$39</definedName>
    <definedName name="Z_CE6D2F78_279A_48FF_B90B_4CA40BF0D3DA__wvu_FilterData" localSheetId="0">'Orçamento'!$A$13:$J$39</definedName>
    <definedName name="Z_CE6D2F78_279A_48FF_B90B_4CA40BF0D3DA__wvu_PrintArea" localSheetId="1">'Cronograma Mensal'!$A$1:$F$38</definedName>
    <definedName name="Z_CE6D2F78_279A_48FF_B90B_4CA40BF0D3DA__wvu_PrintArea" localSheetId="0">'Orçamento'!$A$1:$I$46</definedName>
    <definedName name="Z_CE6D2F78_279A_48FF_B90B_4CA40BF0D3DA__wvu_PrintArea" localSheetId="2">'Resumo'!$A$1:$E$33</definedName>
    <definedName name="Z_CE6D2F78_279A_48FF_B90B_4CA40BF0D3DA__wvu_PrintTitles" localSheetId="0">'Orçamento'!$1:$13</definedName>
    <definedName name="Z_CE6D2F78_279A_48FF_B90B_4CA40BF0D3DA__wvu_PrintTitles" localSheetId="2">'Resumo'!$1:$15</definedName>
  </definedNames>
  <calcPr fullCalcOnLoad="1"/>
</workbook>
</file>

<file path=xl/sharedStrings.xml><?xml version="1.0" encoding="utf-8"?>
<sst xmlns="http://schemas.openxmlformats.org/spreadsheetml/2006/main" count="117" uniqueCount="98">
  <si>
    <t xml:space="preserve">OBRA: </t>
  </si>
  <si>
    <t xml:space="preserve">Tipo de Intervenção: </t>
  </si>
  <si>
    <t>Endereço :</t>
  </si>
  <si>
    <t>Investimento:</t>
  </si>
  <si>
    <t xml:space="preserve">TAB.  REF.: </t>
  </si>
  <si>
    <t>Saldo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</si>
  <si>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</si>
  <si>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</si>
  <si>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</si>
  <si>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</si>
  <si>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</si>
  <si>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</si>
  <si>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</si>
  <si>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R$</t>
  </si>
  <si>
    <t>01.01</t>
  </si>
  <si>
    <t>01.01.01</t>
  </si>
  <si>
    <t>01.01.02</t>
  </si>
  <si>
    <t>01.02</t>
  </si>
  <si>
    <t>SERVIÇOS TÉCNICOS</t>
  </si>
  <si>
    <t>01.02.01</t>
  </si>
  <si>
    <t>02.01</t>
  </si>
  <si>
    <t>02.01.01</t>
  </si>
  <si>
    <t>03.01</t>
  </si>
  <si>
    <t>03.01.01</t>
  </si>
  <si>
    <t>03.01.02</t>
  </si>
  <si>
    <t>03.01.03</t>
  </si>
  <si>
    <t>04.01</t>
  </si>
  <si>
    <t>04.01.01</t>
  </si>
  <si>
    <t>04.01.02</t>
  </si>
  <si>
    <t>15.01.004</t>
  </si>
  <si>
    <t>un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</si>
  <si>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</si>
  <si>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</si>
  <si>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</si>
  <si>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</si>
  <si>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</si>
  <si>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</si>
  <si>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</si>
  <si>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</si>
  <si>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Custo Total</t>
  </si>
  <si>
    <t>02.02.130</t>
  </si>
  <si>
    <t>02.02.150</t>
  </si>
  <si>
    <t>02.05.060</t>
  </si>
  <si>
    <t>04.02.140</t>
  </si>
  <si>
    <t>16.12.050</t>
  </si>
  <si>
    <t>BDI</t>
  </si>
  <si>
    <t>01.17.051</t>
  </si>
  <si>
    <t>ADMINISTRAÇÃO LOCAL</t>
  </si>
  <si>
    <t>INSTALAÇÕES DE CANTEIRO</t>
  </si>
  <si>
    <t>01.03</t>
  </si>
  <si>
    <t>01.03.01</t>
  </si>
  <si>
    <t>01.03.02</t>
  </si>
  <si>
    <t>01.03.03</t>
  </si>
  <si>
    <t>Descrição dos Serviços</t>
  </si>
  <si>
    <t xml:space="preserve">TOTAL  GERAL </t>
  </si>
  <si>
    <t xml:space="preserve">Custo un. </t>
  </si>
  <si>
    <t>TOTAL GERAL</t>
  </si>
  <si>
    <t>VALOR TOTAL (sem BDI)</t>
  </si>
  <si>
    <t>VALOR TOTAL (com BDI)</t>
  </si>
  <si>
    <t>02.05.202</t>
  </si>
  <si>
    <t xml:space="preserve">TOTAL GERAL COM BDI </t>
  </si>
  <si>
    <t>Foi considerado arredondamento de duas casas decimais para Quantidade; Custo Unitário; BDI; Custo Total. Para os cálculos utilizamos arredondamento de duas casas decimais após a vírgula. As empresas Proponentes devem seguir a mesma regra para o preenchimento da planilha.</t>
  </si>
  <si>
    <t>16.06.078</t>
  </si>
  <si>
    <t>ADMINISTRAÇÃO LOCAL E SERVIÇOS PRELIMINARES</t>
  </si>
  <si>
    <t>m2</t>
  </si>
  <si>
    <t>FECHAMENTO EM TELHA METÁLICA - BOM PRATO</t>
  </si>
  <si>
    <t>REFORMA</t>
  </si>
  <si>
    <t>Projeto Executivo De Estrutura Em Formato A1 (estrutura metálica)</t>
  </si>
  <si>
    <t>RETIRADA</t>
  </si>
  <si>
    <t>FECHAMENTO</t>
  </si>
  <si>
    <t>ESTRUTURA METÁLICA</t>
  </si>
  <si>
    <t xml:space="preserve">EQUIPAMENTOS  </t>
  </si>
  <si>
    <t>EQUIPAMENTOS</t>
  </si>
  <si>
    <t>07.02.016</t>
  </si>
  <si>
    <t>Rodovia Engenheiro Renê Benedito da Silva, 270- COHAB- ITAPEVI / SP</t>
  </si>
  <si>
    <t>DEMOLIÇÃO E RETIRADA</t>
  </si>
  <si>
    <t>Engenheiro Civil De Obra Junior Com Encargos Complementares</t>
  </si>
  <si>
    <t>mes</t>
  </si>
  <si>
    <t>Técnico Em Segurança Do Trabalho Com Encargos Complementares</t>
  </si>
  <si>
    <t>h</t>
  </si>
  <si>
    <t xml:space="preserve">Fornecimento E Instalaçao De Placa De Identificaçao De Obra   Incluso Suporte Estrutura De Madeira. 
 </t>
  </si>
  <si>
    <t>Locação De Container Tipo Escritório Com 1 Vaso Sanitário, 1 Lavatório E 1 Ponto Para Chuveiro - Área Mínima De 13,80 M²</t>
  </si>
  <si>
    <t>unmes</t>
  </si>
  <si>
    <t>Locação De Container Tipo Depósito - Área Mínima De 13,80 M²</t>
  </si>
  <si>
    <t>Retirada De Estrutura Metálica</t>
  </si>
  <si>
    <t>kg</t>
  </si>
  <si>
    <t xml:space="preserve">Fornecimento E Montagem De Estrutura Metalica Com Aço Resistente A Corrosao (Astm A709/A588) 
 </t>
  </si>
  <si>
    <t>Telhamento Em Chapa De Aço Pré-Pintada Com Epóxi E Poliéster, Perfil Trapezoidal, Com Espessura De 0,80 Mm E Altura De 100 Mm</t>
  </si>
  <si>
    <t>Esmalte Em Estrutura Metalica</t>
  </si>
  <si>
    <t>Andaime Torre Metálico (1,5 X 1,5 M) Com Piso Metálico</t>
  </si>
  <si>
    <t>mxmes</t>
  </si>
  <si>
    <t>Montagem E Desmontagem De Andaime Torre Metálica Com Altura Até 10 M</t>
  </si>
  <si>
    <t>m</t>
  </si>
  <si>
    <t>XX,XX</t>
  </si>
  <si>
    <t xml:space="preserve">SINAPI - (Dez/22) / CPOS - 188 / FDE - (Out/22) </t>
  </si>
  <si>
    <t>Sinapi-Dez/22</t>
  </si>
  <si>
    <t>CPOS- 188</t>
  </si>
  <si>
    <t>FDE-Out/22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</si>
</sst>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_-* #,##0.00_-;\-* #,##0.00_-;_-* \-??_-;_-@_-"/>
    <numFmt numFmtId="172" formatCode="&quot;R$ &quot;#,##0.00"/>
    <numFmt numFmtId="173" formatCode="_-&quot;R$ &quot;* #,##0.00_-;&quot;-R$ &quot;* #,##0.00_-;_-&quot;R$ &quot;* \-??_-;_-@_-"/>
    <numFmt numFmtId="174" formatCode="00\-00\-00"/>
    <numFmt numFmtId="175" formatCode="&quot;Mês&quot;\ ##"/>
    <numFmt numFmtId="176" formatCode="_-* #,##0.0000_-;\-* #,##0.0000_-;_-* &quot;-&quot;??_-;_-@_-"/>
    <numFmt numFmtId="177" formatCode="&quot; R$ &quot;* #,##0.00\ &quot;/ m2&quot;"/>
    <numFmt numFmtId="178" formatCode="##,##0.00\ &quot;m2&quot;"/>
    <numFmt numFmtId="179" formatCode="&quot;R$&quot;\ #,##0.00"/>
    <numFmt numFmtId="180" formatCode="&quot;R$ &quot;#,##0.00\ &quot;/ m2&quot;"/>
    <numFmt numFmtId="181" formatCode="&quot; R$ &quot;#,##0.00\ &quot;/ m2&quot;"/>
    <numFmt numFmtId="182" formatCode="&quot;MÊS&quot;\ ##"/>
    <numFmt numFmtId="183" formatCode="_(&quot;R$ &quot;#,##0.00_);_(&quot;R$ &quot;\(#,##0.00\);_(&quot;R$ &quot;\ \-??_);_(@_)"/>
    <numFmt numFmtId="184" formatCode="[$-416]dddd\,\ d&quot; de &quot;mmmm&quot; de &quot;yyyy"/>
    <numFmt numFmtId="185" formatCode="00.00.00"/>
    <numFmt numFmtId="186" formatCode="#,##0.00\ &quot;m2&quot;"/>
    <numFmt numFmtId="187" formatCode="&quot;R$ &quot;* #,##0.00\ &quot;/&quot;\ &quot;m2&quot;"/>
    <numFmt numFmtId="188" formatCode="0.000"/>
    <numFmt numFmtId="189" formatCode="0.00_)"/>
    <numFmt numFmtId="190" formatCode="_-#,##0.00_-;\-#,##0.00_-;_-&quot;-&quot;??_-;_-@_-"/>
    <numFmt numFmtId="191" formatCode="@&quot; (R$)&quot;"/>
    <numFmt numFmtId="192" formatCode="_-#,##0.00_-;\-#,##0.00_-;_-\ &quot;-&quot;??_-;_-@_-"/>
    <numFmt numFmtId="193" formatCode="&quot;( &quot;0.00%&quot; )&quot;"/>
    <numFmt numFmtId="194" formatCode="dd\ &quot;de&quot;\ mmmm\ &quot;de&quot;\ yyyy"/>
    <numFmt numFmtId="195" formatCode="General;General;"/>
    <numFmt numFmtId="196" formatCode="[$-F800]dddd\,\ mmmm\ dd\,\ yyyy"/>
    <numFmt numFmtId="197" formatCode="#,##0.0000"/>
    <numFmt numFmtId="198" formatCode="_(* #,##0.000_);_(* \(#,##0.000\);_(* \-??_);_(@_)"/>
    <numFmt numFmtId="199" formatCode="0,000.00&quot; m2&quot;"/>
    <numFmt numFmtId="200" formatCode="_(* #,##0.0_);_(* \(#,##0.0\);_(* &quot;-&quot;??_);_(@_)"/>
    <numFmt numFmtId="201" formatCode="&quot; R$ &quot;* #,##0.00\ ;&quot; R$ &quot;* \(#,##0.00\);&quot; R$ &quot;* \-#\ ;@\ "/>
    <numFmt numFmtId="202" formatCode="&quot;R$&quot;\ #,##0.00;[Red]&quot;R$&quot;\ #,##0.00"/>
    <numFmt numFmtId="203" formatCode="0_ ;\-0\ "/>
    <numFmt numFmtId="204" formatCode="0.00000"/>
  </numFmts>
  <fonts count="73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10"/>
      <color indexed="6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5"/>
      <color indexed="9"/>
      <name val="Arial"/>
      <family val="2"/>
    </font>
    <font>
      <b/>
      <sz val="16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5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NumberFormat="0">
      <alignment/>
      <protection/>
    </xf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0" fillId="0" borderId="0">
      <alignment/>
      <protection/>
    </xf>
    <xf numFmtId="42" fontId="0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201" fontId="0" fillId="0" borderId="0">
      <alignment/>
      <protection/>
    </xf>
    <xf numFmtId="166" fontId="0" fillId="0" borderId="0">
      <alignment/>
      <protection/>
    </xf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0" fillId="0" borderId="0">
      <alignment/>
      <protection/>
    </xf>
    <xf numFmtId="201" fontId="0" fillId="0" borderId="0">
      <alignment/>
      <protection/>
    </xf>
    <xf numFmtId="166" fontId="0" fillId="0" borderId="0">
      <alignment/>
      <protection/>
    </xf>
    <xf numFmtId="44" fontId="56" fillId="0" borderId="0" applyFont="0" applyFill="0" applyBorder="0" applyAlignment="0" applyProtection="0"/>
    <xf numFmtId="0" fontId="57" fillId="3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20" fillId="0" borderId="0" applyFont="0" applyFill="0" applyBorder="0" applyAlignment="0" applyProtection="0"/>
    <xf numFmtId="9" fontId="0" fillId="0" borderId="0">
      <alignment/>
      <protection/>
    </xf>
    <xf numFmtId="0" fontId="58" fillId="32" borderId="0" applyNumberFormat="0" applyBorder="0" applyAlignment="0" applyProtection="0"/>
    <xf numFmtId="0" fontId="59" fillId="21" borderId="5" applyNumberFormat="0" applyAlignment="0" applyProtection="0"/>
    <xf numFmtId="41" fontId="0" fillId="0" borderId="0" applyFill="0" applyBorder="0" applyAlignment="0" applyProtection="0"/>
    <xf numFmtId="167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7" fontId="0" fillId="0" borderId="0">
      <alignment/>
      <protection/>
    </xf>
    <xf numFmtId="165" fontId="20" fillId="0" borderId="0" applyFont="0" applyFill="0" applyBorder="0" applyAlignment="0" applyProtection="0"/>
    <xf numFmtId="169" fontId="0" fillId="0" borderId="0">
      <alignment/>
      <protection/>
    </xf>
    <xf numFmtId="0" fontId="1" fillId="0" borderId="6">
      <alignment horizontal="left" wrapText="1"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169" fontId="0" fillId="0" borderId="0">
      <alignment/>
      <protection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0" fillId="0" borderId="0">
      <alignment/>
      <protection/>
    </xf>
  </cellStyleXfs>
  <cellXfs count="297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0" fontId="0" fillId="33" borderId="0" xfId="45" applyFont="1" applyFill="1" applyBorder="1" applyAlignment="1" applyProtection="1">
      <alignment vertical="center"/>
      <protection locked="0"/>
    </xf>
    <xf numFmtId="166" fontId="0" fillId="0" borderId="11" xfId="48" applyFont="1" applyFill="1" applyBorder="1" applyAlignment="1" applyProtection="1">
      <alignment horizontal="right" vertical="center"/>
      <protection hidden="1"/>
    </xf>
    <xf numFmtId="49" fontId="0" fillId="0" borderId="12" xfId="45" applyNumberFormat="1" applyFont="1" applyFill="1" applyBorder="1" applyAlignment="1" applyProtection="1">
      <alignment horizontal="center" vertical="center"/>
      <protection hidden="1"/>
    </xf>
    <xf numFmtId="49" fontId="0" fillId="0" borderId="13" xfId="0" applyNumberFormat="1" applyFont="1" applyFill="1" applyBorder="1" applyAlignment="1" applyProtection="1">
      <alignment horizontal="center" vertical="center"/>
      <protection hidden="1"/>
    </xf>
    <xf numFmtId="49" fontId="0" fillId="0" borderId="13" xfId="45" applyNumberFormat="1" applyFont="1" applyFill="1" applyBorder="1" applyAlignment="1" applyProtection="1">
      <alignment horizontal="center" vertical="center"/>
      <protection hidden="1"/>
    </xf>
    <xf numFmtId="49" fontId="67" fillId="34" borderId="14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0" fillId="0" borderId="0" xfId="45" applyFont="1" applyFill="1" applyBorder="1" applyAlignment="1" applyProtection="1">
      <alignment horizontal="center" vertical="center"/>
      <protection locked="0"/>
    </xf>
    <xf numFmtId="0" fontId="68" fillId="0" borderId="0" xfId="45" applyFont="1" applyFill="1" applyBorder="1" applyAlignment="1" applyProtection="1">
      <alignment vertical="center"/>
      <protection locked="0"/>
    </xf>
    <xf numFmtId="10" fontId="11" fillId="35" borderId="15" xfId="45" applyNumberFormat="1" applyFont="1" applyFill="1" applyBorder="1" applyAlignment="1" applyProtection="1">
      <alignment horizontal="left" vertical="center"/>
      <protection locked="0"/>
    </xf>
    <xf numFmtId="0" fontId="0" fillId="0" borderId="12" xfId="45" applyNumberFormat="1" applyFont="1" applyFill="1" applyBorder="1" applyAlignment="1" applyProtection="1">
      <alignment horizontal="center" vertical="center"/>
      <protection hidden="1"/>
    </xf>
    <xf numFmtId="0" fontId="19" fillId="36" borderId="16" xfId="45" applyFont="1" applyFill="1" applyBorder="1" applyAlignment="1" applyProtection="1">
      <alignment horizontal="center" vertical="center"/>
      <protection locked="0"/>
    </xf>
    <xf numFmtId="168" fontId="5" fillId="36" borderId="17" xfId="45" applyNumberFormat="1" applyFont="1" applyFill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0" fillId="0" borderId="11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Fill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Fill="1" applyAlignment="1" applyProtection="1">
      <alignment vertical="center"/>
      <protection locked="0"/>
    </xf>
    <xf numFmtId="0" fontId="4" fillId="0" borderId="0" xfId="45" applyFont="1" applyBorder="1" applyAlignment="1" applyProtection="1">
      <alignment vertical="center" wrapText="1"/>
      <protection locked="0"/>
    </xf>
    <xf numFmtId="0" fontId="8" fillId="0" borderId="0" xfId="45" applyFont="1" applyFill="1" applyAlignment="1" applyProtection="1">
      <alignment vertical="center"/>
      <protection locked="0"/>
    </xf>
    <xf numFmtId="0" fontId="10" fillId="0" borderId="0" xfId="45" applyFont="1" applyFill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166" fontId="0" fillId="0" borderId="0" xfId="48" applyFont="1" applyFill="1" applyBorder="1" applyAlignment="1" applyProtection="1">
      <alignment horizontal="center" vertical="center" wrapText="1"/>
      <protection locked="0"/>
    </xf>
    <xf numFmtId="168" fontId="10" fillId="0" borderId="0" xfId="45" applyNumberFormat="1" applyFont="1" applyBorder="1" applyAlignment="1" applyProtection="1">
      <alignment horizontal="center" vertical="center" wrapText="1"/>
      <protection locked="0"/>
    </xf>
    <xf numFmtId="166" fontId="0" fillId="0" borderId="0" xfId="48" applyFont="1" applyFill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171" fontId="0" fillId="0" borderId="0" xfId="45" applyNumberFormat="1" applyFont="1" applyBorder="1" applyAlignment="1" applyProtection="1">
      <alignment horizontal="center" vertical="center" wrapText="1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13" fillId="0" borderId="0" xfId="45" applyFont="1" applyAlignment="1" applyProtection="1">
      <alignment horizontal="center" vertical="center"/>
      <protection locked="0"/>
    </xf>
    <xf numFmtId="0" fontId="13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vertical="center"/>
      <protection locked="0"/>
    </xf>
    <xf numFmtId="168" fontId="10" fillId="0" borderId="0" xfId="45" applyNumberFormat="1" applyFont="1" applyAlignment="1" applyProtection="1">
      <alignment horizontal="center" vertical="center"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4" fillId="0" borderId="0" xfId="45" applyFont="1" applyBorder="1" applyAlignment="1" applyProtection="1">
      <alignment vertical="center"/>
      <protection locked="0"/>
    </xf>
    <xf numFmtId="0" fontId="13" fillId="0" borderId="0" xfId="45" applyFont="1" applyBorder="1" applyAlignment="1" applyProtection="1">
      <alignment vertical="center"/>
      <protection locked="0"/>
    </xf>
    <xf numFmtId="0" fontId="4" fillId="0" borderId="18" xfId="45" applyFont="1" applyBorder="1" applyAlignment="1" applyProtection="1">
      <alignment horizontal="left" vertical="center" wrapText="1"/>
      <protection hidden="1"/>
    </xf>
    <xf numFmtId="0" fontId="4" fillId="0" borderId="19" xfId="45" applyFont="1" applyBorder="1" applyAlignment="1" applyProtection="1">
      <alignment horizontal="left" vertical="center" wrapText="1"/>
      <protection hidden="1"/>
    </xf>
    <xf numFmtId="0" fontId="4" fillId="0" borderId="19" xfId="45" applyFont="1" applyBorder="1" applyAlignment="1" applyProtection="1">
      <alignment vertical="center" wrapText="1"/>
      <protection hidden="1"/>
    </xf>
    <xf numFmtId="0" fontId="4" fillId="0" borderId="20" xfId="45" applyFont="1" applyBorder="1" applyAlignment="1" applyProtection="1">
      <alignment vertical="center" wrapText="1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15" xfId="45" applyNumberFormat="1" applyFont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0" fontId="9" fillId="0" borderId="0" xfId="45" applyFont="1" applyBorder="1" applyAlignment="1" applyProtection="1">
      <alignment vertical="center" wrapText="1"/>
      <protection hidden="1"/>
    </xf>
    <xf numFmtId="178" fontId="9" fillId="0" borderId="15" xfId="45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9" fillId="0" borderId="15" xfId="45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45" applyFont="1" applyBorder="1" applyAlignment="1" applyProtection="1">
      <alignment horizontal="left" vertical="center"/>
      <protection hidden="1"/>
    </xf>
    <xf numFmtId="179" fontId="9" fillId="0" borderId="15" xfId="48" applyNumberFormat="1" applyFont="1" applyBorder="1" applyAlignment="1" applyProtection="1">
      <alignment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180" fontId="4" fillId="0" borderId="15" xfId="48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45" applyFont="1" applyBorder="1" applyAlignment="1" applyProtection="1">
      <alignment horizontal="center" vertical="center" wrapText="1"/>
      <protection hidden="1"/>
    </xf>
    <xf numFmtId="0" fontId="3" fillId="0" borderId="22" xfId="45" applyFont="1" applyBorder="1" applyAlignment="1" applyProtection="1">
      <alignment vertical="center" wrapText="1"/>
      <protection hidden="1"/>
    </xf>
    <xf numFmtId="0" fontId="3" fillId="0" borderId="23" xfId="45" applyFont="1" applyBorder="1" applyAlignment="1" applyProtection="1">
      <alignment vertical="center" wrapText="1"/>
      <protection hidden="1"/>
    </xf>
    <xf numFmtId="0" fontId="67" fillId="34" borderId="24" xfId="45" applyFont="1" applyFill="1" applyBorder="1" applyAlignment="1" applyProtection="1">
      <alignment horizontal="center" vertical="center" wrapText="1"/>
      <protection hidden="1"/>
    </xf>
    <xf numFmtId="0" fontId="67" fillId="34" borderId="19" xfId="45" applyFont="1" applyFill="1" applyBorder="1" applyAlignment="1" applyProtection="1">
      <alignment horizontal="center" vertical="center" wrapText="1"/>
      <protection hidden="1"/>
    </xf>
    <xf numFmtId="166" fontId="67" fillId="34" borderId="24" xfId="48" applyFont="1" applyFill="1" applyBorder="1" applyAlignment="1" applyProtection="1">
      <alignment horizontal="center" vertical="center" wrapText="1"/>
      <protection hidden="1"/>
    </xf>
    <xf numFmtId="168" fontId="69" fillId="34" borderId="24" xfId="45" applyNumberFormat="1" applyFont="1" applyFill="1" applyBorder="1" applyAlignment="1" applyProtection="1">
      <alignment horizontal="center" vertical="center" wrapText="1"/>
      <protection hidden="1"/>
    </xf>
    <xf numFmtId="170" fontId="9" fillId="37" borderId="25" xfId="45" applyNumberFormat="1" applyFont="1" applyFill="1" applyBorder="1" applyAlignment="1" applyProtection="1">
      <alignment horizontal="center" vertical="center" wrapText="1"/>
      <protection hidden="1"/>
    </xf>
    <xf numFmtId="0" fontId="9" fillId="37" borderId="26" xfId="45" applyFont="1" applyFill="1" applyBorder="1" applyAlignment="1" applyProtection="1">
      <alignment horizontal="center" vertical="center" wrapText="1"/>
      <protection hidden="1"/>
    </xf>
    <xf numFmtId="166" fontId="10" fillId="37" borderId="12" xfId="48" applyFont="1" applyFill="1" applyBorder="1" applyAlignment="1" applyProtection="1">
      <alignment horizontal="center" vertical="center" wrapText="1"/>
      <protection hidden="1"/>
    </xf>
    <xf numFmtId="166" fontId="10" fillId="37" borderId="27" xfId="48" applyFont="1" applyFill="1" applyBorder="1" applyAlignment="1" applyProtection="1">
      <alignment horizontal="center" vertical="center" wrapText="1"/>
      <protection hidden="1"/>
    </xf>
    <xf numFmtId="10" fontId="9" fillId="37" borderId="28" xfId="101" applyNumberFormat="1" applyFont="1" applyFill="1" applyBorder="1" applyAlignment="1" applyProtection="1">
      <alignment horizontal="center" vertical="center" wrapText="1"/>
      <protection hidden="1"/>
    </xf>
    <xf numFmtId="166" fontId="70" fillId="34" borderId="29" xfId="48" applyFont="1" applyFill="1" applyBorder="1" applyAlignment="1" applyProtection="1">
      <alignment horizontal="center" vertical="center" wrapText="1"/>
      <protection hidden="1"/>
    </xf>
    <xf numFmtId="9" fontId="69" fillId="34" borderId="29" xfId="10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5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8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30" xfId="67" applyNumberFormat="1" applyFill="1" applyBorder="1" applyAlignment="1" applyProtection="1">
      <alignment horizontal="center" vertical="center"/>
      <protection locked="0"/>
    </xf>
    <xf numFmtId="10" fontId="0" fillId="0" borderId="31" xfId="67" applyNumberFormat="1" applyFill="1" applyBorder="1" applyAlignment="1" applyProtection="1">
      <alignment horizontal="center" vertical="center"/>
      <protection locked="0"/>
    </xf>
    <xf numFmtId="10" fontId="0" fillId="0" borderId="32" xfId="67" applyNumberFormat="1" applyFill="1" applyBorder="1" applyAlignment="1" applyProtection="1">
      <alignment horizontal="center" vertical="center"/>
      <protection locked="0"/>
    </xf>
    <xf numFmtId="10" fontId="0" fillId="0" borderId="33" xfId="67" applyNumberFormat="1" applyFill="1" applyBorder="1" applyAlignment="1" applyProtection="1">
      <alignment horizontal="center" vertical="center"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10" fillId="0" borderId="0" xfId="45" applyFont="1" applyAlignment="1" applyProtection="1">
      <alignment horizontal="left" vertical="center"/>
      <protection locked="0"/>
    </xf>
    <xf numFmtId="0" fontId="13" fillId="0" borderId="0" xfId="45" applyFont="1" applyAlignment="1" applyProtection="1">
      <alignment/>
      <protection locked="0"/>
    </xf>
    <xf numFmtId="0" fontId="0" fillId="0" borderId="0" xfId="45" applyAlignment="1" applyProtection="1">
      <alignment vertical="center"/>
      <protection locked="0"/>
    </xf>
    <xf numFmtId="10" fontId="0" fillId="0" borderId="0" xfId="45" applyNumberForma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45" applyFont="1" applyBorder="1" applyAlignment="1" applyProtection="1">
      <alignment/>
      <protection locked="0"/>
    </xf>
    <xf numFmtId="10" fontId="0" fillId="0" borderId="0" xfId="45" applyNumberFormat="1" applyBorder="1" applyAlignment="1" applyProtection="1">
      <alignment/>
      <protection locked="0"/>
    </xf>
    <xf numFmtId="0" fontId="3" fillId="0" borderId="34" xfId="45" applyFont="1" applyBorder="1" applyAlignment="1" applyProtection="1">
      <alignment vertical="center" wrapText="1"/>
      <protection hidden="1"/>
    </xf>
    <xf numFmtId="0" fontId="3" fillId="0" borderId="35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/>
      <protection hidden="1"/>
    </xf>
    <xf numFmtId="0" fontId="4" fillId="0" borderId="36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right" vertical="center" wrapText="1"/>
      <protection hidden="1"/>
    </xf>
    <xf numFmtId="0" fontId="6" fillId="0" borderId="0" xfId="45" applyFont="1" applyBorder="1" applyAlignment="1" applyProtection="1">
      <alignment vertical="center"/>
      <protection hidden="1"/>
    </xf>
    <xf numFmtId="0" fontId="6" fillId="0" borderId="36" xfId="45" applyFont="1" applyBorder="1" applyAlignment="1" applyProtection="1">
      <alignment vertical="center"/>
      <protection hidden="1"/>
    </xf>
    <xf numFmtId="0" fontId="6" fillId="0" borderId="0" xfId="45" applyFont="1" applyBorder="1" applyAlignment="1" applyProtection="1">
      <alignment horizontal="right" vertical="center"/>
      <protection hidden="1"/>
    </xf>
    <xf numFmtId="0" fontId="4" fillId="0" borderId="36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0" fontId="3" fillId="0" borderId="37" xfId="45" applyFont="1" applyBorder="1" applyAlignment="1" applyProtection="1">
      <alignment vertical="center"/>
      <protection hidden="1"/>
    </xf>
    <xf numFmtId="0" fontId="3" fillId="0" borderId="38" xfId="45" applyFont="1" applyBorder="1" applyAlignment="1" applyProtection="1">
      <alignment vertical="center"/>
      <protection hidden="1"/>
    </xf>
    <xf numFmtId="0" fontId="3" fillId="0" borderId="0" xfId="45" applyFont="1" applyBorder="1" applyAlignment="1" applyProtection="1">
      <alignment vertical="center"/>
      <protection hidden="1"/>
    </xf>
    <xf numFmtId="0" fontId="3" fillId="0" borderId="39" xfId="45" applyFont="1" applyBorder="1" applyAlignment="1" applyProtection="1">
      <alignment vertical="center" wrapText="1"/>
      <protection hidden="1"/>
    </xf>
    <xf numFmtId="0" fontId="3" fillId="0" borderId="0" xfId="45" applyFont="1" applyBorder="1" applyAlignment="1" applyProtection="1">
      <alignment vertical="center" wrapText="1"/>
      <protection hidden="1"/>
    </xf>
    <xf numFmtId="0" fontId="67" fillId="34" borderId="40" xfId="67" applyFont="1" applyFill="1" applyBorder="1" applyAlignment="1" applyProtection="1">
      <alignment horizontal="center" vertical="center"/>
      <protection hidden="1"/>
    </xf>
    <xf numFmtId="0" fontId="8" fillId="0" borderId="0" xfId="45" applyFont="1" applyAlignment="1" applyProtection="1">
      <alignment vertical="center"/>
      <protection hidden="1"/>
    </xf>
    <xf numFmtId="0" fontId="67" fillId="34" borderId="41" xfId="67" applyFont="1" applyFill="1" applyBorder="1" applyAlignment="1" applyProtection="1">
      <alignment horizontal="center" vertical="center"/>
      <protection hidden="1"/>
    </xf>
    <xf numFmtId="0" fontId="16" fillId="0" borderId="42" xfId="67" applyFont="1" applyBorder="1" applyAlignment="1" applyProtection="1">
      <alignment vertical="center"/>
      <protection hidden="1"/>
    </xf>
    <xf numFmtId="0" fontId="16" fillId="0" borderId="19" xfId="67" applyFont="1" applyBorder="1" applyAlignment="1" applyProtection="1">
      <alignment vertical="center"/>
      <protection hidden="1"/>
    </xf>
    <xf numFmtId="0" fontId="0" fillId="0" borderId="0" xfId="45" applyProtection="1">
      <alignment/>
      <protection hidden="1"/>
    </xf>
    <xf numFmtId="10" fontId="0" fillId="0" borderId="0" xfId="45" applyNumberFormat="1" applyProtection="1">
      <alignment/>
      <protection hidden="1"/>
    </xf>
    <xf numFmtId="179" fontId="10" fillId="38" borderId="32" xfId="53" applyNumberFormat="1" applyFont="1" applyFill="1" applyBorder="1" applyAlignment="1" applyProtection="1">
      <alignment horizontal="center" vertical="center"/>
      <protection hidden="1"/>
    </xf>
    <xf numFmtId="179" fontId="10" fillId="38" borderId="33" xfId="53" applyNumberFormat="1" applyFont="1" applyFill="1" applyBorder="1" applyAlignment="1" applyProtection="1">
      <alignment horizontal="center" vertical="center"/>
      <protection hidden="1"/>
    </xf>
    <xf numFmtId="49" fontId="3" fillId="0" borderId="39" xfId="67" applyNumberFormat="1" applyFont="1" applyBorder="1" applyAlignment="1" applyProtection="1">
      <alignment horizontal="center"/>
      <protection hidden="1"/>
    </xf>
    <xf numFmtId="0" fontId="9" fillId="0" borderId="39" xfId="67" applyFont="1" applyBorder="1" applyAlignment="1" applyProtection="1">
      <alignment horizontal="center"/>
      <protection hidden="1"/>
    </xf>
    <xf numFmtId="10" fontId="4" fillId="0" borderId="39" xfId="67" applyNumberFormat="1" applyFont="1" applyBorder="1" applyAlignment="1" applyProtection="1">
      <alignment horizontal="center" vertical="center"/>
      <protection hidden="1"/>
    </xf>
    <xf numFmtId="10" fontId="4" fillId="0" borderId="22" xfId="67" applyNumberFormat="1" applyFont="1" applyBorder="1" applyAlignment="1" applyProtection="1">
      <alignment horizontal="center"/>
      <protection hidden="1"/>
    </xf>
    <xf numFmtId="0" fontId="0" fillId="0" borderId="34" xfId="45" applyFont="1" applyBorder="1" applyAlignment="1" applyProtection="1">
      <alignment horizontal="center" vertical="center"/>
      <protection locked="0"/>
    </xf>
    <xf numFmtId="0" fontId="0" fillId="0" borderId="35" xfId="45" applyFont="1" applyBorder="1" applyAlignment="1" applyProtection="1">
      <alignment vertical="center"/>
      <protection locked="0"/>
    </xf>
    <xf numFmtId="0" fontId="0" fillId="0" borderId="35" xfId="45" applyFont="1" applyFill="1" applyBorder="1" applyAlignment="1" applyProtection="1">
      <alignment horizontal="center" vertical="center"/>
      <protection locked="0"/>
    </xf>
    <xf numFmtId="0" fontId="0" fillId="0" borderId="36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locked="0"/>
    </xf>
    <xf numFmtId="4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43" xfId="45" applyFont="1" applyBorder="1" applyAlignment="1" applyProtection="1">
      <alignment horizontal="center" vertical="center" wrapText="1"/>
      <protection locked="0"/>
    </xf>
    <xf numFmtId="4" fontId="0" fillId="0" borderId="11" xfId="98" applyNumberFormat="1" applyFont="1" applyFill="1" applyBorder="1" applyAlignment="1" applyProtection="1">
      <alignment horizontal="center" vertical="center"/>
      <protection locked="0"/>
    </xf>
    <xf numFmtId="10" fontId="67" fillId="39" borderId="44" xfId="101" applyNumberFormat="1" applyFont="1" applyFill="1" applyBorder="1" applyAlignment="1" applyProtection="1">
      <alignment vertical="center"/>
      <protection locked="0"/>
    </xf>
    <xf numFmtId="0" fontId="14" fillId="0" borderId="0" xfId="45" applyFont="1" applyBorder="1" applyAlignment="1" applyProtection="1">
      <alignment vertical="center"/>
      <protection locked="0"/>
    </xf>
    <xf numFmtId="0" fontId="14" fillId="0" borderId="0" xfId="45" applyFont="1" applyFill="1" applyBorder="1" applyAlignment="1" applyProtection="1">
      <alignment horizontal="center" vertical="center" wrapText="1"/>
      <protection locked="0"/>
    </xf>
    <xf numFmtId="0" fontId="6" fillId="0" borderId="0" xfId="45" applyFont="1" applyBorder="1" applyAlignment="1" applyProtection="1">
      <alignment horizontal="left" vertical="center" wrapText="1"/>
      <protection locked="0"/>
    </xf>
    <xf numFmtId="4" fontId="13" fillId="0" borderId="0" xfId="45" applyNumberFormat="1" applyFont="1" applyFill="1" applyAlignment="1" applyProtection="1">
      <alignment horizontal="center" vertical="center"/>
      <protection locked="0"/>
    </xf>
    <xf numFmtId="0" fontId="13" fillId="0" borderId="0" xfId="45" applyFont="1" applyAlignment="1" applyProtection="1">
      <alignment horizontal="right" vertical="center"/>
      <protection locked="0"/>
    </xf>
    <xf numFmtId="0" fontId="15" fillId="0" borderId="0" xfId="45" applyFont="1" applyBorder="1" applyAlignment="1" applyProtection="1">
      <alignment horizontal="center" vertical="center" wrapText="1"/>
      <protection locked="0"/>
    </xf>
    <xf numFmtId="0" fontId="15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68" fontId="0" fillId="0" borderId="0" xfId="45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66" fontId="0" fillId="0" borderId="0" xfId="48" applyFont="1" applyFill="1" applyBorder="1" applyAlignment="1" applyProtection="1">
      <alignment horizontal="center" vertical="center"/>
      <protection locked="0"/>
    </xf>
    <xf numFmtId="0" fontId="2" fillId="0" borderId="35" xfId="45" applyFont="1" applyBorder="1" applyAlignment="1" applyProtection="1">
      <alignment vertical="center"/>
      <protection locked="0"/>
    </xf>
    <xf numFmtId="0" fontId="2" fillId="0" borderId="45" xfId="45" applyFont="1" applyBorder="1" applyAlignment="1" applyProtection="1">
      <alignment vertical="center"/>
      <protection locked="0"/>
    </xf>
    <xf numFmtId="0" fontId="3" fillId="0" borderId="43" xfId="45" applyFont="1" applyBorder="1" applyAlignment="1" applyProtection="1">
      <alignment vertical="center"/>
      <protection locked="0"/>
    </xf>
    <xf numFmtId="0" fontId="5" fillId="0" borderId="43" xfId="45" applyFont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hidden="1"/>
    </xf>
    <xf numFmtId="168" fontId="4" fillId="0" borderId="43" xfId="45" applyNumberFormat="1" applyFont="1" applyBorder="1" applyAlignment="1" applyProtection="1">
      <alignment horizontal="center" vertical="center" wrapText="1"/>
      <protection hidden="1"/>
    </xf>
    <xf numFmtId="0" fontId="0" fillId="33" borderId="0" xfId="45" applyFont="1" applyFill="1" applyBorder="1" applyAlignment="1" applyProtection="1">
      <alignment vertical="center"/>
      <protection hidden="1"/>
    </xf>
    <xf numFmtId="0" fontId="4" fillId="0" borderId="36" xfId="45" applyFont="1" applyBorder="1" applyAlignment="1" applyProtection="1">
      <alignment horizontal="left" vertical="center"/>
      <protection hidden="1"/>
    </xf>
    <xf numFmtId="0" fontId="9" fillId="0" borderId="0" xfId="45" applyFont="1" applyBorder="1" applyAlignment="1" applyProtection="1">
      <alignment horizontal="left" vertical="center" wrapText="1"/>
      <protection hidden="1"/>
    </xf>
    <xf numFmtId="0" fontId="4" fillId="0" borderId="43" xfId="45" applyFont="1" applyBorder="1" applyAlignment="1" applyProtection="1">
      <alignment horizontal="center" vertical="center" wrapText="1"/>
      <protection hidden="1"/>
    </xf>
    <xf numFmtId="178" fontId="4" fillId="0" borderId="0" xfId="48" applyNumberFormat="1" applyFont="1" applyFill="1" applyBorder="1" applyAlignment="1" applyProtection="1">
      <alignment horizontal="center" vertical="center" wrapText="1"/>
      <protection hidden="1"/>
    </xf>
    <xf numFmtId="166" fontId="4" fillId="0" borderId="43" xfId="45" applyNumberFormat="1" applyFont="1" applyBorder="1" applyAlignment="1" applyProtection="1">
      <alignment horizontal="center" vertical="center" wrapText="1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0" fontId="9" fillId="0" borderId="0" xfId="45" applyFont="1" applyBorder="1" applyAlignment="1" applyProtection="1">
      <alignment vertical="center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179" fontId="4" fillId="0" borderId="0" xfId="45" applyNumberFormat="1" applyFont="1" applyBorder="1" applyAlignment="1" applyProtection="1">
      <alignment horizontal="center" vertical="center" wrapText="1"/>
      <protection hidden="1"/>
    </xf>
    <xf numFmtId="166" fontId="4" fillId="0" borderId="43" xfId="48" applyFont="1" applyFill="1" applyBorder="1" applyAlignment="1" applyProtection="1">
      <alignment horizontal="center" vertical="center" wrapText="1"/>
      <protection hidden="1"/>
    </xf>
    <xf numFmtId="0" fontId="4" fillId="0" borderId="36" xfId="45" applyFont="1" applyBorder="1" applyAlignment="1" applyProtection="1">
      <alignment horizontal="left" vertical="center" wrapText="1"/>
      <protection hidden="1"/>
    </xf>
    <xf numFmtId="0" fontId="7" fillId="0" borderId="0" xfId="45" applyFont="1" applyBorder="1" applyAlignment="1" applyProtection="1">
      <alignment horizontal="center" vertical="center" wrapText="1"/>
      <protection hidden="1"/>
    </xf>
    <xf numFmtId="166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43" xfId="45" applyNumberFormat="1" applyFont="1" applyBorder="1" applyAlignment="1" applyProtection="1">
      <alignment horizontal="center" vertical="center" wrapText="1"/>
      <protection hidden="1"/>
    </xf>
    <xf numFmtId="0" fontId="4" fillId="0" borderId="37" xfId="45" applyFont="1" applyBorder="1" applyAlignment="1" applyProtection="1">
      <alignment vertical="center"/>
      <protection hidden="1"/>
    </xf>
    <xf numFmtId="0" fontId="6" fillId="0" borderId="38" xfId="45" applyFont="1" applyFill="1" applyBorder="1" applyAlignment="1" applyProtection="1">
      <alignment vertical="center"/>
      <protection hidden="1"/>
    </xf>
    <xf numFmtId="180" fontId="4" fillId="0" borderId="38" xfId="48" applyNumberFormat="1" applyFont="1" applyFill="1" applyBorder="1" applyAlignment="1" applyProtection="1">
      <alignment horizontal="center" vertical="center" wrapText="1"/>
      <protection hidden="1"/>
    </xf>
    <xf numFmtId="0" fontId="6" fillId="0" borderId="46" xfId="45" applyFont="1" applyFill="1" applyBorder="1" applyAlignment="1" applyProtection="1">
      <alignment vertical="center"/>
      <protection hidden="1"/>
    </xf>
    <xf numFmtId="10" fontId="0" fillId="33" borderId="0" xfId="45" applyNumberFormat="1" applyFont="1" applyFill="1" applyBorder="1" applyAlignment="1" applyProtection="1">
      <alignment vertical="center"/>
      <protection hidden="1"/>
    </xf>
    <xf numFmtId="0" fontId="0" fillId="0" borderId="36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43" xfId="45" applyFont="1" applyBorder="1" applyAlignment="1" applyProtection="1">
      <alignment horizontal="center" vertical="center" wrapText="1"/>
      <protection hidden="1"/>
    </xf>
    <xf numFmtId="0" fontId="0" fillId="35" borderId="15" xfId="45" applyFont="1" applyFill="1" applyBorder="1" applyAlignment="1" applyProtection="1">
      <alignment horizontal="left" vertical="center"/>
      <protection hidden="1"/>
    </xf>
    <xf numFmtId="0" fontId="67" fillId="34" borderId="24" xfId="45" applyFont="1" applyFill="1" applyBorder="1" applyAlignment="1" applyProtection="1">
      <alignment horizontal="left" vertical="center" wrapText="1"/>
      <protection hidden="1"/>
    </xf>
    <xf numFmtId="0" fontId="67" fillId="34" borderId="18" xfId="45" applyFont="1" applyFill="1" applyBorder="1" applyAlignment="1" applyProtection="1">
      <alignment horizontal="center" vertical="center" wrapText="1"/>
      <protection hidden="1"/>
    </xf>
    <xf numFmtId="4" fontId="67" fillId="39" borderId="24" xfId="45" applyNumberFormat="1" applyFont="1" applyFill="1" applyBorder="1" applyAlignment="1" applyProtection="1">
      <alignment horizontal="center" vertical="center" wrapText="1"/>
      <protection hidden="1"/>
    </xf>
    <xf numFmtId="4" fontId="67" fillId="34" borderId="18" xfId="45" applyNumberFormat="1" applyFont="1" applyFill="1" applyBorder="1" applyAlignment="1" applyProtection="1">
      <alignment horizontal="center" vertical="center" wrapText="1"/>
      <protection hidden="1"/>
    </xf>
    <xf numFmtId="166" fontId="67" fillId="34" borderId="18" xfId="48" applyFont="1" applyFill="1" applyBorder="1" applyAlignment="1" applyProtection="1">
      <alignment horizontal="center" vertical="center" wrapText="1"/>
      <protection hidden="1"/>
    </xf>
    <xf numFmtId="168" fontId="67" fillId="34" borderId="47" xfId="45" applyNumberFormat="1" applyFont="1" applyFill="1" applyBorder="1" applyAlignment="1" applyProtection="1">
      <alignment horizontal="center" vertical="center" wrapText="1"/>
      <protection hidden="1"/>
    </xf>
    <xf numFmtId="0" fontId="3" fillId="35" borderId="15" xfId="45" applyFont="1" applyFill="1" applyBorder="1" applyAlignment="1" applyProtection="1">
      <alignment horizontal="left" vertical="center"/>
      <protection hidden="1"/>
    </xf>
    <xf numFmtId="170" fontId="9" fillId="40" borderId="48" xfId="45" applyNumberFormat="1" applyFont="1" applyFill="1" applyBorder="1" applyAlignment="1" applyProtection="1">
      <alignment horizontal="center" vertical="center" wrapText="1"/>
      <protection hidden="1"/>
    </xf>
    <xf numFmtId="0" fontId="9" fillId="41" borderId="48" xfId="45" applyFont="1" applyFill="1" applyBorder="1" applyAlignment="1" applyProtection="1">
      <alignment horizontal="left" vertical="center" wrapText="1"/>
      <protection hidden="1"/>
    </xf>
    <xf numFmtId="166" fontId="9" fillId="41" borderId="48" xfId="45" applyNumberFormat="1" applyFont="1" applyFill="1" applyBorder="1" applyAlignment="1" applyProtection="1">
      <alignment horizontal="centerContinuous" vertical="center" wrapText="1"/>
      <protection hidden="1"/>
    </xf>
    <xf numFmtId="166" fontId="9" fillId="41" borderId="48" xfId="48" applyFont="1" applyFill="1" applyBorder="1" applyAlignment="1" applyProtection="1">
      <alignment horizontal="centerContinuous" vertical="center" wrapText="1"/>
      <protection hidden="1"/>
    </xf>
    <xf numFmtId="10" fontId="9" fillId="41" borderId="49" xfId="101" applyNumberFormat="1" applyFont="1" applyFill="1" applyBorder="1" applyAlignment="1" applyProtection="1">
      <alignment horizontal="center" vertical="center" wrapText="1"/>
      <protection hidden="1"/>
    </xf>
    <xf numFmtId="10" fontId="18" fillId="35" borderId="15" xfId="45" applyNumberFormat="1" applyFont="1" applyFill="1" applyBorder="1" applyAlignment="1" applyProtection="1">
      <alignment horizontal="left" vertical="center"/>
      <protection hidden="1"/>
    </xf>
    <xf numFmtId="0" fontId="3" fillId="0" borderId="50" xfId="45" applyFont="1" applyFill="1" applyBorder="1" applyAlignment="1" applyProtection="1">
      <alignment horizontal="center" vertical="center" wrapText="1"/>
      <protection hidden="1"/>
    </xf>
    <xf numFmtId="0" fontId="3" fillId="0" borderId="50" xfId="45" applyFont="1" applyBorder="1" applyAlignment="1" applyProtection="1">
      <alignment horizontal="left" vertical="center" wrapText="1"/>
      <protection hidden="1"/>
    </xf>
    <xf numFmtId="166" fontId="3" fillId="0" borderId="50" xfId="48" applyFont="1" applyFill="1" applyBorder="1" applyAlignment="1" applyProtection="1">
      <alignment horizontal="centerContinuous" vertical="center"/>
      <protection hidden="1"/>
    </xf>
    <xf numFmtId="10" fontId="3" fillId="0" borderId="51" xfId="101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12" xfId="98" applyNumberFormat="1" applyFont="1" applyFill="1" applyBorder="1" applyAlignment="1" applyProtection="1">
      <alignment horizontal="center" vertical="center"/>
      <protection hidden="1"/>
    </xf>
    <xf numFmtId="10" fontId="0" fillId="0" borderId="52" xfId="101" applyNumberFormat="1" applyFont="1" applyFill="1" applyBorder="1" applyAlignment="1" applyProtection="1">
      <alignment horizontal="center" vertical="center"/>
      <protection hidden="1"/>
    </xf>
    <xf numFmtId="10" fontId="11" fillId="35" borderId="15" xfId="45" applyNumberFormat="1" applyFont="1" applyFill="1" applyBorder="1" applyAlignment="1" applyProtection="1">
      <alignment horizontal="left" vertical="center"/>
      <protection hidden="1"/>
    </xf>
    <xf numFmtId="10" fontId="0" fillId="0" borderId="53" xfId="101" applyNumberFormat="1" applyFont="1" applyFill="1" applyBorder="1" applyAlignment="1" applyProtection="1">
      <alignment horizontal="center" vertical="center"/>
      <protection hidden="1"/>
    </xf>
    <xf numFmtId="0" fontId="3" fillId="0" borderId="54" xfId="45" applyFont="1" applyFill="1" applyBorder="1" applyAlignment="1" applyProtection="1">
      <alignment horizontal="center" vertical="center" wrapText="1"/>
      <protection hidden="1"/>
    </xf>
    <xf numFmtId="166" fontId="3" fillId="33" borderId="54" xfId="48" applyFont="1" applyFill="1" applyBorder="1" applyAlignment="1" applyProtection="1">
      <alignment horizontal="left" vertical="center" wrapText="1"/>
      <protection hidden="1"/>
    </xf>
    <xf numFmtId="166" fontId="3" fillId="0" borderId="54" xfId="48" applyFont="1" applyFill="1" applyBorder="1" applyAlignment="1" applyProtection="1">
      <alignment horizontal="centerContinuous" vertical="center"/>
      <protection hidden="1"/>
    </xf>
    <xf numFmtId="10" fontId="3" fillId="0" borderId="55" xfId="101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left" vertical="center" wrapText="1"/>
      <protection hidden="1"/>
    </xf>
    <xf numFmtId="4" fontId="0" fillId="0" borderId="11" xfId="98" applyNumberFormat="1" applyFont="1" applyFill="1" applyBorder="1" applyAlignment="1" applyProtection="1">
      <alignment horizontal="center" vertical="center"/>
      <protection hidden="1"/>
    </xf>
    <xf numFmtId="0" fontId="3" fillId="0" borderId="54" xfId="45" applyFont="1" applyBorder="1" applyAlignment="1" applyProtection="1">
      <alignment horizontal="left" vertical="center" wrapText="1"/>
      <protection hidden="1"/>
    </xf>
    <xf numFmtId="0" fontId="0" fillId="0" borderId="11" xfId="0" applyFont="1" applyFill="1" applyBorder="1" applyAlignment="1" applyProtection="1">
      <alignment horizontal="left" vertical="top" wrapText="1"/>
      <protection hidden="1"/>
    </xf>
    <xf numFmtId="4" fontId="0" fillId="0" borderId="11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45" applyFont="1" applyFill="1" applyBorder="1" applyAlignment="1" applyProtection="1">
      <alignment horizontal="center" vertical="center" wrapText="1"/>
      <protection hidden="1"/>
    </xf>
    <xf numFmtId="0" fontId="0" fillId="0" borderId="13" xfId="45" applyFont="1" applyFill="1" applyBorder="1" applyAlignment="1" applyProtection="1">
      <alignment horizontal="center" vertical="center" wrapText="1"/>
      <protection hidden="1"/>
    </xf>
    <xf numFmtId="0" fontId="0" fillId="0" borderId="11" xfId="45" applyFont="1" applyFill="1" applyBorder="1" applyAlignment="1" applyProtection="1">
      <alignment horizontal="center" vertical="center" wrapText="1"/>
      <protection hidden="1"/>
    </xf>
    <xf numFmtId="0" fontId="67" fillId="34" borderId="56" xfId="45" applyFont="1" applyFill="1" applyBorder="1" applyAlignment="1" applyProtection="1">
      <alignment vertical="center"/>
      <protection hidden="1"/>
    </xf>
    <xf numFmtId="0" fontId="67" fillId="34" borderId="57" xfId="45" applyFont="1" applyFill="1" applyBorder="1" applyAlignment="1" applyProtection="1">
      <alignment vertical="center"/>
      <protection hidden="1"/>
    </xf>
    <xf numFmtId="0" fontId="67" fillId="34" borderId="48" xfId="45" applyFont="1" applyFill="1" applyBorder="1" applyAlignment="1" applyProtection="1">
      <alignment horizontal="left" vertical="center"/>
      <protection hidden="1"/>
    </xf>
    <xf numFmtId="0" fontId="67" fillId="34" borderId="48" xfId="45" applyFont="1" applyFill="1" applyBorder="1" applyAlignment="1" applyProtection="1">
      <alignment horizontal="center" vertical="center"/>
      <protection hidden="1"/>
    </xf>
    <xf numFmtId="4" fontId="67" fillId="39" borderId="44" xfId="45" applyNumberFormat="1" applyFont="1" applyFill="1" applyBorder="1" applyAlignment="1" applyProtection="1">
      <alignment horizontal="center" vertical="center"/>
      <protection hidden="1"/>
    </xf>
    <xf numFmtId="9" fontId="68" fillId="34" borderId="49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5" applyFont="1" applyFill="1" applyBorder="1" applyAlignment="1" applyProtection="1">
      <alignment horizontal="centerContinuous" vertical="center" wrapText="1"/>
      <protection hidden="1"/>
    </xf>
    <xf numFmtId="0" fontId="16" fillId="0" borderId="0" xfId="45" applyFont="1" applyFill="1" applyBorder="1" applyAlignment="1" applyProtection="1">
      <alignment horizontal="centerContinuous" vertical="center" wrapText="1"/>
      <protection hidden="1"/>
    </xf>
    <xf numFmtId="0" fontId="4" fillId="0" borderId="0" xfId="45" applyFont="1" applyFill="1" applyBorder="1" applyAlignment="1" applyProtection="1">
      <alignment horizontal="centerContinuous" vertical="center" wrapText="1"/>
      <protection hidden="1"/>
    </xf>
    <xf numFmtId="0" fontId="13" fillId="0" borderId="0" xfId="45" applyFont="1" applyFill="1" applyAlignment="1" applyProtection="1">
      <alignment horizontal="centerContinuous" vertical="center" wrapText="1"/>
      <protection hidden="1"/>
    </xf>
    <xf numFmtId="4" fontId="13" fillId="0" borderId="0" xfId="45" applyNumberFormat="1" applyFont="1" applyFill="1" applyAlignment="1" applyProtection="1">
      <alignment horizontal="centerContinuous" vertical="center" wrapText="1"/>
      <protection hidden="1"/>
    </xf>
    <xf numFmtId="0" fontId="13" fillId="0" borderId="0" xfId="45" applyFont="1" applyFill="1" applyAlignment="1" applyProtection="1">
      <alignment horizontal="right" vertical="center"/>
      <protection hidden="1"/>
    </xf>
    <xf numFmtId="10" fontId="13" fillId="0" borderId="0" xfId="45" applyNumberFormat="1" applyFont="1" applyAlignment="1" applyProtection="1">
      <alignment horizontal="center" vertical="center"/>
      <protection hidden="1"/>
    </xf>
    <xf numFmtId="0" fontId="7" fillId="0" borderId="0" xfId="45" applyFont="1" applyBorder="1" applyAlignment="1" applyProtection="1">
      <alignment vertical="center" wrapText="1"/>
      <protection hidden="1"/>
    </xf>
    <xf numFmtId="0" fontId="7" fillId="0" borderId="38" xfId="45" applyFont="1" applyBorder="1" applyAlignment="1" applyProtection="1">
      <alignment vertical="center" wrapText="1"/>
      <protection hidden="1"/>
    </xf>
    <xf numFmtId="170" fontId="9" fillId="42" borderId="56" xfId="45" applyNumberFormat="1" applyFont="1" applyFill="1" applyBorder="1" applyAlignment="1" applyProtection="1">
      <alignment horizontal="center" vertical="center" wrapText="1"/>
      <protection hidden="1"/>
    </xf>
    <xf numFmtId="170" fontId="9" fillId="42" borderId="57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58" xfId="45" applyFont="1" applyFill="1" applyBorder="1" applyAlignment="1" applyProtection="1">
      <alignment horizontal="center" vertical="center"/>
      <protection hidden="1"/>
    </xf>
    <xf numFmtId="0" fontId="3" fillId="0" borderId="59" xfId="45" applyFont="1" applyFill="1" applyBorder="1" applyAlignment="1" applyProtection="1">
      <alignment horizontal="center" vertical="center"/>
      <protection hidden="1"/>
    </xf>
    <xf numFmtId="0" fontId="3" fillId="0" borderId="17" xfId="45" applyFont="1" applyBorder="1" applyAlignment="1" applyProtection="1">
      <alignment horizontal="center" vertical="center"/>
      <protection hidden="1"/>
    </xf>
    <xf numFmtId="0" fontId="3" fillId="0" borderId="60" xfId="45" applyFont="1" applyBorder="1" applyAlignment="1" applyProtection="1">
      <alignment horizontal="center" vertical="center"/>
      <protection hidden="1"/>
    </xf>
    <xf numFmtId="170" fontId="9" fillId="41" borderId="56" xfId="45" applyNumberFormat="1" applyFont="1" applyFill="1" applyBorder="1" applyAlignment="1" applyProtection="1">
      <alignment horizontal="center" vertical="center" wrapText="1"/>
      <protection hidden="1"/>
    </xf>
    <xf numFmtId="170" fontId="9" fillId="41" borderId="57" xfId="4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45" applyFont="1" applyBorder="1" applyAlignment="1" applyProtection="1">
      <alignment horizontal="left" vertical="center"/>
      <protection hidden="1"/>
    </xf>
    <xf numFmtId="0" fontId="9" fillId="0" borderId="38" xfId="45" applyFont="1" applyFill="1" applyBorder="1" applyAlignment="1" applyProtection="1">
      <alignment horizontal="left" vertical="center"/>
      <protection hidden="1"/>
    </xf>
    <xf numFmtId="171" fontId="67" fillId="34" borderId="61" xfId="48" applyNumberFormat="1" applyFont="1" applyFill="1" applyBorder="1" applyAlignment="1" applyProtection="1">
      <alignment horizontal="center" vertical="center"/>
      <protection hidden="1"/>
    </xf>
    <xf numFmtId="0" fontId="3" fillId="0" borderId="17" xfId="45" applyFont="1" applyFill="1" applyBorder="1" applyAlignment="1" applyProtection="1">
      <alignment horizontal="center" vertical="center"/>
      <protection hidden="1"/>
    </xf>
    <xf numFmtId="0" fontId="3" fillId="0" borderId="60" xfId="45" applyFont="1" applyFill="1" applyBorder="1" applyAlignment="1" applyProtection="1">
      <alignment horizontal="center" vertical="center"/>
      <protection hidden="1"/>
    </xf>
    <xf numFmtId="0" fontId="3" fillId="0" borderId="62" xfId="45" applyFont="1" applyFill="1" applyBorder="1" applyAlignment="1" applyProtection="1">
      <alignment horizontal="center" vertical="center"/>
      <protection hidden="1"/>
    </xf>
    <xf numFmtId="0" fontId="3" fillId="0" borderId="63" xfId="45" applyFont="1" applyFill="1" applyBorder="1" applyAlignment="1" applyProtection="1">
      <alignment horizontal="center" vertical="center"/>
      <protection hidden="1"/>
    </xf>
    <xf numFmtId="0" fontId="4" fillId="0" borderId="0" xfId="45" applyFont="1" applyBorder="1" applyAlignment="1" applyProtection="1">
      <alignment horizontal="right" vertical="center" wrapText="1"/>
      <protection hidden="1"/>
    </xf>
    <xf numFmtId="0" fontId="4" fillId="0" borderId="0" xfId="45" applyFont="1" applyBorder="1" applyAlignment="1" applyProtection="1">
      <alignment horizontal="right" vertical="center"/>
      <protection hidden="1"/>
    </xf>
    <xf numFmtId="182" fontId="67" fillId="34" borderId="24" xfId="67" applyNumberFormat="1" applyFont="1" applyFill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67" fillId="34" borderId="65" xfId="67" applyFont="1" applyFill="1" applyBorder="1" applyAlignment="1" applyProtection="1">
      <alignment horizontal="center" vertical="center"/>
      <protection hidden="1"/>
    </xf>
    <xf numFmtId="0" fontId="71" fillId="34" borderId="66" xfId="67" applyFont="1" applyFill="1" applyBorder="1" applyAlignment="1" applyProtection="1">
      <alignment horizontal="center" vertical="center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170" fontId="9" fillId="0" borderId="67" xfId="45" applyNumberFormat="1" applyFont="1" applyFill="1" applyBorder="1" applyAlignment="1" applyProtection="1">
      <alignment horizontal="center" vertical="center" wrapText="1"/>
      <protection hidden="1"/>
    </xf>
    <xf numFmtId="170" fontId="9" fillId="0" borderId="68" xfId="45" applyNumberFormat="1" applyFont="1" applyFill="1" applyBorder="1" applyAlignment="1" applyProtection="1">
      <alignment horizontal="center" vertical="center" wrapText="1"/>
      <protection hidden="1"/>
    </xf>
    <xf numFmtId="0" fontId="9" fillId="0" borderId="69" xfId="45" applyFont="1" applyFill="1" applyBorder="1" applyAlignment="1" applyProtection="1">
      <alignment horizontal="center" vertical="center" wrapText="1"/>
      <protection hidden="1"/>
    </xf>
    <xf numFmtId="0" fontId="9" fillId="0" borderId="70" xfId="45" applyFont="1" applyFill="1" applyBorder="1" applyAlignment="1" applyProtection="1">
      <alignment horizontal="center" vertical="center" wrapText="1"/>
      <protection hidden="1"/>
    </xf>
    <xf numFmtId="10" fontId="4" fillId="0" borderId="69" xfId="67" applyNumberFormat="1" applyFont="1" applyBorder="1" applyAlignment="1" applyProtection="1">
      <alignment horizontal="center" vertical="center"/>
      <protection hidden="1"/>
    </xf>
    <xf numFmtId="10" fontId="4" fillId="0" borderId="70" xfId="67" applyNumberFormat="1" applyFont="1" applyBorder="1" applyAlignment="1" applyProtection="1">
      <alignment horizontal="center" vertical="center"/>
      <protection hidden="1"/>
    </xf>
    <xf numFmtId="172" fontId="4" fillId="0" borderId="6" xfId="67" applyNumberFormat="1" applyFont="1" applyBorder="1" applyAlignment="1" applyProtection="1">
      <alignment horizontal="center" vertical="center"/>
      <protection hidden="1"/>
    </xf>
    <xf numFmtId="172" fontId="4" fillId="0" borderId="71" xfId="67" applyNumberFormat="1" applyFont="1" applyBorder="1" applyAlignment="1" applyProtection="1">
      <alignment horizontal="center" vertical="center"/>
      <protection hidden="1"/>
    </xf>
    <xf numFmtId="170" fontId="9" fillId="0" borderId="14" xfId="45" applyNumberFormat="1" applyFont="1" applyFill="1" applyBorder="1" applyAlignment="1" applyProtection="1">
      <alignment horizontal="center" vertical="center" wrapText="1"/>
      <protection hidden="1"/>
    </xf>
    <xf numFmtId="10" fontId="4" fillId="0" borderId="24" xfId="67" applyNumberFormat="1" applyFont="1" applyBorder="1" applyAlignment="1" applyProtection="1">
      <alignment horizontal="center" vertical="center"/>
      <protection hidden="1"/>
    </xf>
    <xf numFmtId="172" fontId="4" fillId="0" borderId="18" xfId="67" applyNumberFormat="1" applyFont="1" applyBorder="1" applyAlignment="1" applyProtection="1">
      <alignment horizontal="center" vertical="center"/>
      <protection hidden="1"/>
    </xf>
    <xf numFmtId="166" fontId="72" fillId="34" borderId="72" xfId="48" applyFont="1" applyFill="1" applyBorder="1" applyAlignment="1" applyProtection="1">
      <alignment horizontal="center" vertical="center"/>
      <protection hidden="1"/>
    </xf>
    <xf numFmtId="166" fontId="72" fillId="34" borderId="73" xfId="48" applyFont="1" applyFill="1" applyBorder="1" applyAlignment="1" applyProtection="1">
      <alignment horizontal="center" vertical="center"/>
      <protection hidden="1"/>
    </xf>
    <xf numFmtId="166" fontId="5" fillId="0" borderId="74" xfId="50" applyFont="1" applyFill="1" applyBorder="1" applyAlignment="1" applyProtection="1">
      <alignment horizontal="center" vertical="center"/>
      <protection hidden="1"/>
    </xf>
    <xf numFmtId="166" fontId="5" fillId="0" borderId="75" xfId="50" applyFont="1" applyFill="1" applyBorder="1" applyAlignment="1" applyProtection="1">
      <alignment horizontal="center" vertical="center"/>
      <protection hidden="1"/>
    </xf>
    <xf numFmtId="9" fontId="5" fillId="0" borderId="21" xfId="67" applyNumberFormat="1" applyFont="1" applyBorder="1" applyAlignment="1" applyProtection="1">
      <alignment horizontal="center" vertical="center"/>
      <protection hidden="1"/>
    </xf>
    <xf numFmtId="166" fontId="5" fillId="0" borderId="72" xfId="48" applyFont="1" applyFill="1" applyBorder="1" applyAlignment="1" applyProtection="1">
      <alignment horizontal="center" vertical="center"/>
      <protection hidden="1"/>
    </xf>
    <xf numFmtId="166" fontId="17" fillId="0" borderId="23" xfId="48" applyFont="1" applyFill="1" applyBorder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horizontal="center" vertical="center"/>
      <protection locked="0"/>
    </xf>
    <xf numFmtId="0" fontId="67" fillId="34" borderId="74" xfId="67" applyFont="1" applyFill="1" applyBorder="1" applyAlignment="1" applyProtection="1">
      <alignment horizontal="center" vertical="center"/>
      <protection hidden="1"/>
    </xf>
    <xf numFmtId="0" fontId="67" fillId="34" borderId="76" xfId="67" applyFont="1" applyFill="1" applyBorder="1" applyAlignment="1" applyProtection="1">
      <alignment horizontal="center" vertical="center"/>
      <protection hidden="1"/>
    </xf>
    <xf numFmtId="0" fontId="67" fillId="34" borderId="75" xfId="67" applyFont="1" applyFill="1" applyBorder="1" applyAlignment="1" applyProtection="1">
      <alignment horizontal="center" vertical="center"/>
      <protection hidden="1"/>
    </xf>
    <xf numFmtId="0" fontId="67" fillId="34" borderId="77" xfId="67" applyFont="1" applyFill="1" applyBorder="1" applyAlignment="1" applyProtection="1">
      <alignment horizontal="center" vertical="center"/>
      <protection hidden="1"/>
    </xf>
    <xf numFmtId="9" fontId="67" fillId="34" borderId="78" xfId="67" applyNumberFormat="1" applyFont="1" applyFill="1" applyBorder="1" applyAlignment="1" applyProtection="1">
      <alignment horizontal="center" vertical="center"/>
      <protection hidden="1"/>
    </xf>
    <xf numFmtId="9" fontId="67" fillId="34" borderId="79" xfId="67" applyNumberFormat="1" applyFont="1" applyFill="1" applyBorder="1" applyAlignment="1" applyProtection="1">
      <alignment horizontal="center" vertical="center"/>
      <protection hidden="1"/>
    </xf>
    <xf numFmtId="166" fontId="67" fillId="34" borderId="72" xfId="48" applyFont="1" applyFill="1" applyBorder="1" applyAlignment="1" applyProtection="1">
      <alignment horizontal="center" vertical="center"/>
      <protection hidden="1"/>
    </xf>
    <xf numFmtId="166" fontId="67" fillId="34" borderId="73" xfId="48" applyFont="1" applyFill="1" applyBorder="1" applyAlignment="1" applyProtection="1">
      <alignment horizontal="center" vertical="center"/>
      <protection hidden="1"/>
    </xf>
    <xf numFmtId="166" fontId="72" fillId="34" borderId="75" xfId="48" applyFont="1" applyFill="1" applyBorder="1" applyAlignment="1" applyProtection="1">
      <alignment horizontal="center" vertical="center"/>
      <protection hidden="1"/>
    </xf>
    <xf numFmtId="166" fontId="72" fillId="34" borderId="77" xfId="48" applyFont="1" applyFill="1" applyBorder="1" applyAlignment="1" applyProtection="1">
      <alignment horizontal="center" vertical="center"/>
      <protection hidden="1"/>
    </xf>
    <xf numFmtId="0" fontId="13" fillId="0" borderId="0" xfId="45" applyFont="1" applyBorder="1" applyAlignment="1" applyProtection="1">
      <alignment horizontal="center" vertical="center"/>
      <protection locked="0"/>
    </xf>
    <xf numFmtId="0" fontId="3" fillId="0" borderId="42" xfId="45" applyFont="1" applyBorder="1" applyAlignment="1" applyProtection="1">
      <alignment horizontal="center" vertical="center" wrapText="1"/>
      <protection hidden="1"/>
    </xf>
    <xf numFmtId="0" fontId="67" fillId="34" borderId="29" xfId="45" applyFont="1" applyFill="1" applyBorder="1" applyAlignment="1" applyProtection="1">
      <alignment horizontal="center" vertical="center" wrapText="1"/>
      <protection hidden="1"/>
    </xf>
    <xf numFmtId="0" fontId="4" fillId="0" borderId="6" xfId="45" applyFont="1" applyBorder="1" applyAlignment="1" applyProtection="1">
      <alignment horizontal="left" vertical="center" wrapText="1"/>
      <protection hidden="1"/>
    </xf>
  </cellXfs>
  <cellStyles count="11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Currency" xfId="48"/>
    <cellStyle name="Currency [0]" xfId="49"/>
    <cellStyle name="Moeda 2" xfId="50"/>
    <cellStyle name="Moeda 2 2" xfId="51"/>
    <cellStyle name="Moeda 2 3" xfId="52"/>
    <cellStyle name="Moeda 3" xfId="53"/>
    <cellStyle name="Moeda 3 2" xfId="54"/>
    <cellStyle name="Moeda 3 2 2" xfId="55"/>
    <cellStyle name="Moeda 3 2 3" xfId="56"/>
    <cellStyle name="Moeda 4" xfId="57"/>
    <cellStyle name="Moeda 5" xfId="58"/>
    <cellStyle name="Moeda 6" xfId="59"/>
    <cellStyle name="Neutro" xfId="60"/>
    <cellStyle name="Normal 10" xfId="61"/>
    <cellStyle name="Normal 10 2" xfId="62"/>
    <cellStyle name="Normal 10 3" xfId="63"/>
    <cellStyle name="Normal 10 4" xfId="64"/>
    <cellStyle name="Normal 11" xfId="65"/>
    <cellStyle name="Normal 12" xfId="66"/>
    <cellStyle name="Normal 2" xfId="67"/>
    <cellStyle name="Normal 2 2" xfId="68"/>
    <cellStyle name="Normal 2 3" xfId="69"/>
    <cellStyle name="Normal 2 4" xfId="70"/>
    <cellStyle name="Normal 2 4 2" xfId="71"/>
    <cellStyle name="Normal 2 4 3" xfId="72"/>
    <cellStyle name="Normal 2 5" xfId="73"/>
    <cellStyle name="Normal 2 5 2" xfId="74"/>
    <cellStyle name="Normal 2 5 3" xfId="75"/>
    <cellStyle name="Normal 2 5 4" xfId="76"/>
    <cellStyle name="Normal 2 5 4 2" xfId="77"/>
    <cellStyle name="Normal 3" xfId="78"/>
    <cellStyle name="Normal 3 2" xfId="79"/>
    <cellStyle name="Normal 3 3" xfId="80"/>
    <cellStyle name="Normal 4" xfId="81"/>
    <cellStyle name="Normal 4 2" xfId="82"/>
    <cellStyle name="Normal 4 3" xfId="83"/>
    <cellStyle name="Normal 4 3 2" xfId="84"/>
    <cellStyle name="Normal 4 3 3" xfId="85"/>
    <cellStyle name="Normal 4 4" xfId="86"/>
    <cellStyle name="Normal 4 4 2" xfId="87"/>
    <cellStyle name="Normal 5" xfId="88"/>
    <cellStyle name="Normal 5 2" xfId="89"/>
    <cellStyle name="Normal 6" xfId="90"/>
    <cellStyle name="Normal 7" xfId="91"/>
    <cellStyle name="Normal 8" xfId="92"/>
    <cellStyle name="Normal 8 2" xfId="93"/>
    <cellStyle name="Normal 8 3" xfId="94"/>
    <cellStyle name="Normal 9" xfId="95"/>
    <cellStyle name="Normal 9 2" xfId="96"/>
    <cellStyle name="Normal 9 3" xfId="97"/>
    <cellStyle name="Normal_Orçamento RETIFICADO DA OBRA JUNHO - CERTO" xfId="98"/>
    <cellStyle name="Nota" xfId="99"/>
    <cellStyle name="planilhas" xfId="100"/>
    <cellStyle name="Percent" xfId="101"/>
    <cellStyle name="Porcentagem 2" xfId="102"/>
    <cellStyle name="Porcentagem 2 2" xfId="103"/>
    <cellStyle name="Porcentagem 2 3" xfId="104"/>
    <cellStyle name="Porcentagem 3" xfId="105"/>
    <cellStyle name="Ruim" xfId="106"/>
    <cellStyle name="Saída" xfId="107"/>
    <cellStyle name="Comma [0]" xfId="108"/>
    <cellStyle name="Separador de milhares 2" xfId="109"/>
    <cellStyle name="Separador de milhares 3" xfId="110"/>
    <cellStyle name="Separador de milhares 3 2" xfId="111"/>
    <cellStyle name="Separador de milhares 3 3" xfId="112"/>
    <cellStyle name="Separador de milhares 3 4" xfId="113"/>
    <cellStyle name="Separador de milhares 4" xfId="114"/>
    <cellStyle name="SNEVERS" xfId="115"/>
    <cellStyle name="Texto de Aviso" xfId="116"/>
    <cellStyle name="Texto Explicativo" xfId="117"/>
    <cellStyle name="Título" xfId="118"/>
    <cellStyle name="Título 1" xfId="119"/>
    <cellStyle name="Título 2" xfId="120"/>
    <cellStyle name="Título 3" xfId="121"/>
    <cellStyle name="Título 4" xfId="122"/>
    <cellStyle name="Total" xfId="123"/>
    <cellStyle name="Comma" xfId="124"/>
    <cellStyle name="Vírgula 2" xfId="125"/>
    <cellStyle name="Vírgula 2 2" xfId="126"/>
    <cellStyle name="Vírgula 2 3" xfId="127"/>
    <cellStyle name="Vírgula 3" xfId="128"/>
    <cellStyle name="Vírgula 4" xfId="129"/>
  </cellStyles>
  <dxfs count="9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="85" zoomScaleSheetLayoutView="85" workbookViewId="0" topLeftCell="A1">
      <selection activeCell="G19" sqref="G19"/>
    </sheetView>
  </sheetViews>
  <sheetFormatPr defaultColWidth="9.140625" defaultRowHeight="12.75" outlineLevelRow="1"/>
  <cols>
    <col min="1" max="1" width="12.00390625" style="19" customWidth="1"/>
    <col min="2" max="2" width="13.7109375" style="19" customWidth="1"/>
    <col min="3" max="3" width="16.00390625" style="17" customWidth="1"/>
    <col min="4" max="4" width="64.57421875" style="154" customWidth="1"/>
    <col min="5" max="5" width="8.8515625" style="19" customWidth="1"/>
    <col min="6" max="6" width="11.7109375" style="155" customWidth="1"/>
    <col min="7" max="7" width="14.00390625" style="144" customWidth="1"/>
    <col min="8" max="8" width="26.421875" style="156" customWidth="1"/>
    <col min="9" max="9" width="13.140625" style="150" customWidth="1"/>
    <col min="10" max="10" width="12.421875" style="1" hidden="1" customWidth="1"/>
    <col min="11" max="11" width="14.28125" style="8" bestFit="1" customWidth="1"/>
    <col min="12" max="16384" width="9.140625" style="8" customWidth="1"/>
  </cols>
  <sheetData>
    <row r="1" spans="1:10" ht="30" customHeight="1">
      <c r="A1" s="126"/>
      <c r="B1" s="127"/>
      <c r="C1" s="128"/>
      <c r="D1" s="157"/>
      <c r="E1" s="157"/>
      <c r="F1" s="157"/>
      <c r="G1" s="157"/>
      <c r="H1" s="157"/>
      <c r="I1" s="158"/>
      <c r="J1" s="15" t="s">
        <v>45</v>
      </c>
    </row>
    <row r="2" spans="1:10" ht="18">
      <c r="A2" s="129"/>
      <c r="B2" s="31"/>
      <c r="D2" s="40"/>
      <c r="E2" s="40"/>
      <c r="F2" s="40"/>
      <c r="G2" s="40"/>
      <c r="H2" s="40"/>
      <c r="I2" s="159"/>
      <c r="J2" s="16">
        <v>1</v>
      </c>
    </row>
    <row r="3" spans="1:10" ht="18">
      <c r="A3" s="129"/>
      <c r="B3" s="31"/>
      <c r="D3" s="41"/>
      <c r="E3" s="41"/>
      <c r="F3" s="41"/>
      <c r="G3" s="41"/>
      <c r="H3" s="41"/>
      <c r="I3" s="160"/>
      <c r="J3" s="24"/>
    </row>
    <row r="4" spans="1:10" ht="15.75">
      <c r="A4" s="129"/>
      <c r="B4" s="31"/>
      <c r="D4" s="130"/>
      <c r="E4" s="131"/>
      <c r="F4" s="132"/>
      <c r="G4" s="131"/>
      <c r="H4" s="131"/>
      <c r="I4" s="133"/>
      <c r="J4" s="24"/>
    </row>
    <row r="5" spans="1:10" s="9" customFormat="1" ht="15.75">
      <c r="A5" s="101" t="s">
        <v>0</v>
      </c>
      <c r="B5" s="161"/>
      <c r="C5" s="250" t="s">
        <v>65</v>
      </c>
      <c r="D5" s="250"/>
      <c r="E5" s="161"/>
      <c r="F5" s="55"/>
      <c r="G5" s="55"/>
      <c r="H5" s="55"/>
      <c r="I5" s="162"/>
      <c r="J5" s="163"/>
    </row>
    <row r="6" spans="1:10" s="9" customFormat="1" ht="6.75" customHeight="1">
      <c r="A6" s="164"/>
      <c r="B6" s="161"/>
      <c r="C6" s="62"/>
      <c r="D6" s="165"/>
      <c r="E6" s="161"/>
      <c r="F6" s="55"/>
      <c r="G6" s="55"/>
      <c r="H6" s="55"/>
      <c r="I6" s="166"/>
      <c r="J6" s="163"/>
    </row>
    <row r="7" spans="1:10" s="9" customFormat="1" ht="15.75">
      <c r="A7" s="106" t="s">
        <v>1</v>
      </c>
      <c r="B7" s="107"/>
      <c r="C7" s="250" t="s">
        <v>66</v>
      </c>
      <c r="D7" s="250"/>
      <c r="E7" s="161"/>
      <c r="F7" s="240"/>
      <c r="G7" s="240"/>
      <c r="H7" s="167"/>
      <c r="I7" s="168"/>
      <c r="J7" s="163"/>
    </row>
    <row r="8" spans="1:10" s="9" customFormat="1" ht="6.75" customHeight="1">
      <c r="A8" s="106"/>
      <c r="B8" s="107"/>
      <c r="C8" s="169"/>
      <c r="D8" s="170"/>
      <c r="E8" s="161"/>
      <c r="F8" s="171"/>
      <c r="G8" s="161"/>
      <c r="H8" s="161"/>
      <c r="I8" s="168"/>
      <c r="J8" s="163"/>
    </row>
    <row r="9" spans="1:10" s="9" customFormat="1" ht="15.75" customHeight="1">
      <c r="A9" s="106" t="s">
        <v>2</v>
      </c>
      <c r="B9" s="107"/>
      <c r="C9" s="250" t="s">
        <v>74</v>
      </c>
      <c r="D9" s="250"/>
      <c r="E9" s="161"/>
      <c r="F9" s="240" t="s">
        <v>3</v>
      </c>
      <c r="G9" s="240"/>
      <c r="H9" s="172" t="e">
        <f>G37</f>
        <v>#VALUE!</v>
      </c>
      <c r="I9" s="173"/>
      <c r="J9" s="163"/>
    </row>
    <row r="10" spans="1:10" s="9" customFormat="1" ht="6.75" customHeight="1">
      <c r="A10" s="174"/>
      <c r="B10" s="161"/>
      <c r="C10" s="62"/>
      <c r="D10" s="165"/>
      <c r="E10" s="161"/>
      <c r="F10" s="175"/>
      <c r="G10" s="175"/>
      <c r="H10" s="176"/>
      <c r="I10" s="177"/>
      <c r="J10" s="163"/>
    </row>
    <row r="11" spans="1:10" s="9" customFormat="1" ht="16.5" thickBot="1">
      <c r="A11" s="178" t="s">
        <v>31</v>
      </c>
      <c r="B11" s="179"/>
      <c r="C11" s="251" t="s">
        <v>94</v>
      </c>
      <c r="D11" s="251"/>
      <c r="E11" s="179"/>
      <c r="F11" s="241"/>
      <c r="G11" s="241"/>
      <c r="H11" s="180"/>
      <c r="I11" s="181"/>
      <c r="J11" s="182"/>
    </row>
    <row r="12" spans="1:10" ht="8.25" customHeight="1" thickBot="1">
      <c r="A12" s="183"/>
      <c r="B12" s="184"/>
      <c r="C12" s="185"/>
      <c r="D12" s="186"/>
      <c r="E12" s="187"/>
      <c r="F12" s="188"/>
      <c r="G12" s="187"/>
      <c r="H12" s="187"/>
      <c r="I12" s="189"/>
      <c r="J12" s="190" t="s">
        <v>5</v>
      </c>
    </row>
    <row r="13" spans="1:10" s="10" customFormat="1" ht="25.5" customHeight="1" thickBot="1">
      <c r="A13" s="7" t="s">
        <v>32</v>
      </c>
      <c r="B13" s="7" t="s">
        <v>38</v>
      </c>
      <c r="C13" s="68" t="s">
        <v>7</v>
      </c>
      <c r="D13" s="191" t="s">
        <v>53</v>
      </c>
      <c r="E13" s="192" t="s">
        <v>9</v>
      </c>
      <c r="F13" s="193" t="s">
        <v>10</v>
      </c>
      <c r="G13" s="194" t="s">
        <v>55</v>
      </c>
      <c r="H13" s="195" t="s">
        <v>39</v>
      </c>
      <c r="I13" s="196" t="s">
        <v>11</v>
      </c>
      <c r="J13" s="197"/>
    </row>
    <row r="14" spans="1:10" s="11" customFormat="1" ht="15.75" thickBot="1">
      <c r="A14" s="242">
        <v>1</v>
      </c>
      <c r="B14" s="243"/>
      <c r="C14" s="198"/>
      <c r="D14" s="199" t="s">
        <v>63</v>
      </c>
      <c r="E14" s="200">
        <f>ROUND(SUM(E15+E18+E20),2)</f>
        <v>0</v>
      </c>
      <c r="F14" s="200"/>
      <c r="G14" s="200"/>
      <c r="H14" s="201"/>
      <c r="I14" s="202" t="e">
        <f>E14/$G$36</f>
        <v>#DIV/0!</v>
      </c>
      <c r="J14" s="203" t="e">
        <f>#REF!</f>
        <v>#REF!</v>
      </c>
    </row>
    <row r="15" spans="1:10" ht="12.75" outlineLevel="1">
      <c r="A15" s="253" t="s">
        <v>14</v>
      </c>
      <c r="B15" s="254"/>
      <c r="C15" s="204"/>
      <c r="D15" s="205" t="s">
        <v>47</v>
      </c>
      <c r="E15" s="206">
        <f>SUM(H16:H17)</f>
        <v>0</v>
      </c>
      <c r="F15" s="206"/>
      <c r="G15" s="206"/>
      <c r="H15" s="206"/>
      <c r="I15" s="207" t="e">
        <f>E15/$G$36</f>
        <v>#DIV/0!</v>
      </c>
      <c r="J15" s="190"/>
    </row>
    <row r="16" spans="1:10" ht="12.75" outlineLevel="1">
      <c r="A16" s="5" t="s">
        <v>15</v>
      </c>
      <c r="B16" s="14">
        <v>93565</v>
      </c>
      <c r="C16" s="208" t="s">
        <v>95</v>
      </c>
      <c r="D16" s="209" t="s">
        <v>76</v>
      </c>
      <c r="E16" s="210" t="s">
        <v>77</v>
      </c>
      <c r="F16" s="211">
        <v>2</v>
      </c>
      <c r="G16" s="134"/>
      <c r="H16" s="3">
        <f>ROUND(_xlfn.IFERROR(F16*G16," - "),2)</f>
        <v>0</v>
      </c>
      <c r="I16" s="212" t="e">
        <f>H16/$G$36</f>
        <v>#DIV/0!</v>
      </c>
      <c r="J16" s="213" t="e">
        <f>#REF!</f>
        <v>#REF!</v>
      </c>
    </row>
    <row r="17" spans="1:10" ht="14.25" customHeight="1" outlineLevel="1">
      <c r="A17" s="5" t="s">
        <v>16</v>
      </c>
      <c r="B17" s="14">
        <v>100309</v>
      </c>
      <c r="C17" s="208" t="s">
        <v>95</v>
      </c>
      <c r="D17" s="209" t="s">
        <v>78</v>
      </c>
      <c r="E17" s="210" t="s">
        <v>79</v>
      </c>
      <c r="F17" s="211">
        <v>176</v>
      </c>
      <c r="G17" s="134"/>
      <c r="H17" s="3">
        <f>ROUND(_xlfn.IFERROR(F17*G17," - "),2)</f>
        <v>0</v>
      </c>
      <c r="I17" s="214" t="e">
        <f>H17/$G$36</f>
        <v>#DIV/0!</v>
      </c>
      <c r="J17" s="213" t="e">
        <f>#REF!</f>
        <v>#REF!</v>
      </c>
    </row>
    <row r="18" spans="1:10" ht="12.75" outlineLevel="1">
      <c r="A18" s="255" t="s">
        <v>17</v>
      </c>
      <c r="B18" s="256"/>
      <c r="C18" s="215"/>
      <c r="D18" s="216" t="s">
        <v>18</v>
      </c>
      <c r="E18" s="217">
        <f>SUM(H19:H19)</f>
        <v>0</v>
      </c>
      <c r="F18" s="217"/>
      <c r="G18" s="217"/>
      <c r="H18" s="217"/>
      <c r="I18" s="218" t="e">
        <f>E18/$G$36</f>
        <v>#DIV/0!</v>
      </c>
      <c r="J18" s="213" t="e">
        <f>#REF!</f>
        <v>#REF!</v>
      </c>
    </row>
    <row r="19" spans="1:10" ht="12.75" outlineLevel="1">
      <c r="A19" s="5" t="s">
        <v>19</v>
      </c>
      <c r="B19" s="14" t="s">
        <v>46</v>
      </c>
      <c r="C19" s="208" t="s">
        <v>96</v>
      </c>
      <c r="D19" s="219" t="s">
        <v>67</v>
      </c>
      <c r="E19" s="210" t="s">
        <v>30</v>
      </c>
      <c r="F19" s="220">
        <v>2</v>
      </c>
      <c r="G19" s="134"/>
      <c r="H19" s="3">
        <f>ROUND(_xlfn.IFERROR(F19*G19," - "),2)</f>
        <v>0</v>
      </c>
      <c r="I19" s="214" t="e">
        <f>H19/$G$36</f>
        <v>#DIV/0!</v>
      </c>
      <c r="J19" s="213" t="e">
        <f>#REF!</f>
        <v>#REF!</v>
      </c>
    </row>
    <row r="20" spans="1:10" ht="12.75" outlineLevel="1">
      <c r="A20" s="255" t="s">
        <v>49</v>
      </c>
      <c r="B20" s="256"/>
      <c r="C20" s="215"/>
      <c r="D20" s="221" t="s">
        <v>48</v>
      </c>
      <c r="E20" s="217">
        <f>SUM(H21:H23)</f>
        <v>0</v>
      </c>
      <c r="F20" s="217"/>
      <c r="G20" s="217"/>
      <c r="H20" s="217"/>
      <c r="I20" s="218" t="e">
        <f>E20/$G$36</f>
        <v>#DIV/0!</v>
      </c>
      <c r="J20" s="190"/>
    </row>
    <row r="21" spans="1:10" ht="27" customHeight="1" outlineLevel="1">
      <c r="A21" s="5" t="s">
        <v>50</v>
      </c>
      <c r="B21" s="4" t="s">
        <v>62</v>
      </c>
      <c r="C21" s="208" t="s">
        <v>97</v>
      </c>
      <c r="D21" s="222" t="s">
        <v>80</v>
      </c>
      <c r="E21" s="210" t="s">
        <v>64</v>
      </c>
      <c r="F21" s="220">
        <v>12</v>
      </c>
      <c r="G21" s="134"/>
      <c r="H21" s="3">
        <f>ROUND(_xlfn.IFERROR(F21*G21," - "),2)</f>
        <v>0</v>
      </c>
      <c r="I21" s="212" t="e">
        <f>H21/$G$36</f>
        <v>#DIV/0!</v>
      </c>
      <c r="J21" s="213" t="e">
        <f>#REF!</f>
        <v>#REF!</v>
      </c>
    </row>
    <row r="22" spans="1:10" ht="25.5" outlineLevel="1">
      <c r="A22" s="5" t="s">
        <v>51</v>
      </c>
      <c r="B22" s="14" t="s">
        <v>40</v>
      </c>
      <c r="C22" s="208" t="s">
        <v>96</v>
      </c>
      <c r="D22" s="209" t="s">
        <v>81</v>
      </c>
      <c r="E22" s="210" t="s">
        <v>82</v>
      </c>
      <c r="F22" s="220">
        <v>2</v>
      </c>
      <c r="G22" s="134"/>
      <c r="H22" s="3">
        <f>ROUND(_xlfn.IFERROR(F22*G22," - "),2)</f>
        <v>0</v>
      </c>
      <c r="I22" s="214" t="e">
        <f>H22/$G$36</f>
        <v>#DIV/0!</v>
      </c>
      <c r="J22" s="213" t="e">
        <f>#REF!</f>
        <v>#REF!</v>
      </c>
    </row>
    <row r="23" spans="1:10" ht="13.5" outlineLevel="1" thickBot="1">
      <c r="A23" s="5" t="s">
        <v>52</v>
      </c>
      <c r="B23" s="14" t="s">
        <v>41</v>
      </c>
      <c r="C23" s="208" t="s">
        <v>96</v>
      </c>
      <c r="D23" s="209" t="s">
        <v>83</v>
      </c>
      <c r="E23" s="210" t="s">
        <v>82</v>
      </c>
      <c r="F23" s="220">
        <v>2</v>
      </c>
      <c r="G23" s="134"/>
      <c r="H23" s="3">
        <f>ROUND(_xlfn.IFERROR(F23*G23," - "),2)</f>
        <v>0</v>
      </c>
      <c r="I23" s="214" t="e">
        <f>H23/$G$36</f>
        <v>#DIV/0!</v>
      </c>
      <c r="J23" s="213" t="e">
        <f>#REF!</f>
        <v>#REF!</v>
      </c>
    </row>
    <row r="24" spans="1:10" s="11" customFormat="1" ht="15.75" thickBot="1">
      <c r="A24" s="248">
        <v>2</v>
      </c>
      <c r="B24" s="249"/>
      <c r="C24" s="198"/>
      <c r="D24" s="199" t="s">
        <v>75</v>
      </c>
      <c r="E24" s="200">
        <f>ROUND(SUM(E25),2)</f>
        <v>0</v>
      </c>
      <c r="F24" s="200"/>
      <c r="G24" s="200"/>
      <c r="H24" s="201"/>
      <c r="I24" s="202" t="e">
        <f>E24/$G$36</f>
        <v>#DIV/0!</v>
      </c>
      <c r="J24" s="203" t="e">
        <f>#REF!</f>
        <v>#REF!</v>
      </c>
    </row>
    <row r="25" spans="1:10" s="11" customFormat="1" ht="14.25" outlineLevel="1">
      <c r="A25" s="244" t="s">
        <v>20</v>
      </c>
      <c r="B25" s="245"/>
      <c r="C25" s="204"/>
      <c r="D25" s="205" t="s">
        <v>68</v>
      </c>
      <c r="E25" s="206">
        <f>SUM(H26:H26)</f>
        <v>0</v>
      </c>
      <c r="F25" s="206"/>
      <c r="G25" s="206"/>
      <c r="H25" s="206"/>
      <c r="I25" s="207" t="e">
        <f>E25/$G$36</f>
        <v>#DIV/0!</v>
      </c>
      <c r="J25" s="213" t="e">
        <f>#REF!</f>
        <v>#REF!</v>
      </c>
    </row>
    <row r="26" spans="1:10" s="11" customFormat="1" ht="15" outlineLevel="1" thickBot="1">
      <c r="A26" s="6" t="s">
        <v>21</v>
      </c>
      <c r="B26" s="18" t="s">
        <v>43</v>
      </c>
      <c r="C26" s="208" t="s">
        <v>96</v>
      </c>
      <c r="D26" s="209" t="s">
        <v>84</v>
      </c>
      <c r="E26" s="210" t="s">
        <v>85</v>
      </c>
      <c r="F26" s="223">
        <v>3711.54</v>
      </c>
      <c r="G26" s="134"/>
      <c r="H26" s="3">
        <f>ROUND(_xlfn.IFERROR(F26*G26," - "),2)</f>
        <v>0</v>
      </c>
      <c r="I26" s="212" t="e">
        <f>H26/$G$36</f>
        <v>#DIV/0!</v>
      </c>
      <c r="J26" s="213" t="e">
        <f>#REF!</f>
        <v>#REF!</v>
      </c>
    </row>
    <row r="27" spans="1:10" ht="15.75" thickBot="1">
      <c r="A27" s="248">
        <v>3</v>
      </c>
      <c r="B27" s="249"/>
      <c r="C27" s="198"/>
      <c r="D27" s="199" t="s">
        <v>69</v>
      </c>
      <c r="E27" s="200">
        <f>ROUND(SUM(E28),2)</f>
        <v>0</v>
      </c>
      <c r="F27" s="200"/>
      <c r="G27" s="200"/>
      <c r="H27" s="201"/>
      <c r="I27" s="202" t="e">
        <f>E27/$G$36</f>
        <v>#DIV/0!</v>
      </c>
      <c r="J27" s="203" t="e">
        <f>#REF!</f>
        <v>#REF!</v>
      </c>
    </row>
    <row r="28" spans="1:10" ht="12.75" outlineLevel="1">
      <c r="A28" s="253" t="s">
        <v>22</v>
      </c>
      <c r="B28" s="254"/>
      <c r="C28" s="204"/>
      <c r="D28" s="205" t="s">
        <v>70</v>
      </c>
      <c r="E28" s="206">
        <f>SUM(H29:H31)</f>
        <v>0</v>
      </c>
      <c r="F28" s="206"/>
      <c r="G28" s="206"/>
      <c r="H28" s="206"/>
      <c r="I28" s="207" t="e">
        <f>E28/$G$36</f>
        <v>#DIV/0!</v>
      </c>
      <c r="J28" s="213" t="e">
        <f>#REF!</f>
        <v>#REF!</v>
      </c>
    </row>
    <row r="29" spans="1:10" ht="27.75" customHeight="1" outlineLevel="1">
      <c r="A29" s="6" t="s">
        <v>23</v>
      </c>
      <c r="B29" s="18" t="s">
        <v>73</v>
      </c>
      <c r="C29" s="208" t="s">
        <v>97</v>
      </c>
      <c r="D29" s="222" t="s">
        <v>86</v>
      </c>
      <c r="E29" s="210" t="s">
        <v>85</v>
      </c>
      <c r="F29" s="223">
        <v>6762.78</v>
      </c>
      <c r="G29" s="134"/>
      <c r="H29" s="3">
        <f>ROUND(_xlfn.IFERROR(F29*G29," - "),2)</f>
        <v>0</v>
      </c>
      <c r="I29" s="212" t="e">
        <f>H29/$G$36</f>
        <v>#DIV/0!</v>
      </c>
      <c r="J29" s="213" t="e">
        <f>#REF!</f>
        <v>#REF!</v>
      </c>
    </row>
    <row r="30" spans="1:10" ht="25.5" outlineLevel="1">
      <c r="A30" s="6" t="s">
        <v>24</v>
      </c>
      <c r="B30" s="224" t="s">
        <v>44</v>
      </c>
      <c r="C30" s="208" t="s">
        <v>96</v>
      </c>
      <c r="D30" s="209" t="s">
        <v>87</v>
      </c>
      <c r="E30" s="210" t="s">
        <v>64</v>
      </c>
      <c r="F30" s="223">
        <v>643.16</v>
      </c>
      <c r="G30" s="134"/>
      <c r="H30" s="3">
        <f>ROUND(_xlfn.IFERROR(F30*G30," - "),2)</f>
        <v>0</v>
      </c>
      <c r="I30" s="214" t="e">
        <f>H30/$G$36</f>
        <v>#DIV/0!</v>
      </c>
      <c r="J30" s="213" t="e">
        <f>#REF!</f>
        <v>#REF!</v>
      </c>
    </row>
    <row r="31" spans="1:10" ht="13.5" outlineLevel="1" thickBot="1">
      <c r="A31" s="6" t="s">
        <v>25</v>
      </c>
      <c r="B31" s="224" t="s">
        <v>29</v>
      </c>
      <c r="C31" s="208" t="s">
        <v>97</v>
      </c>
      <c r="D31" s="209" t="s">
        <v>88</v>
      </c>
      <c r="E31" s="210" t="s">
        <v>64</v>
      </c>
      <c r="F31" s="223">
        <v>1543.58</v>
      </c>
      <c r="G31" s="134"/>
      <c r="H31" s="3">
        <f>ROUND(_xlfn.IFERROR(F31*G31," - "),2)</f>
        <v>0</v>
      </c>
      <c r="I31" s="214" t="e">
        <f>H31/$G$36</f>
        <v>#DIV/0!</v>
      </c>
      <c r="J31" s="213" t="e">
        <f>#REF!</f>
        <v>#REF!</v>
      </c>
    </row>
    <row r="32" spans="1:10" ht="15.75" thickBot="1">
      <c r="A32" s="248">
        <v>4</v>
      </c>
      <c r="B32" s="249"/>
      <c r="C32" s="198"/>
      <c r="D32" s="199" t="s">
        <v>71</v>
      </c>
      <c r="E32" s="200">
        <f>ROUND(SUM(E33),2)</f>
        <v>0</v>
      </c>
      <c r="F32" s="200"/>
      <c r="G32" s="200"/>
      <c r="H32" s="201"/>
      <c r="I32" s="202" t="e">
        <f>E32/$G$36</f>
        <v>#DIV/0!</v>
      </c>
      <c r="J32" s="203" t="e">
        <f>#REF!</f>
        <v>#REF!</v>
      </c>
    </row>
    <row r="33" spans="1:10" ht="12.75" outlineLevel="1">
      <c r="A33" s="246" t="s">
        <v>26</v>
      </c>
      <c r="B33" s="247"/>
      <c r="C33" s="204"/>
      <c r="D33" s="205" t="s">
        <v>72</v>
      </c>
      <c r="E33" s="206">
        <f>SUM(H34:H35)</f>
        <v>0</v>
      </c>
      <c r="F33" s="206"/>
      <c r="G33" s="206"/>
      <c r="H33" s="206"/>
      <c r="I33" s="207" t="e">
        <f>E33/$G$36</f>
        <v>#DIV/0!</v>
      </c>
      <c r="J33" s="213" t="e">
        <f>#REF!</f>
        <v>#REF!</v>
      </c>
    </row>
    <row r="34" spans="1:10" ht="12.75" outlineLevel="1">
      <c r="A34" s="225" t="s">
        <v>27</v>
      </c>
      <c r="B34" s="226" t="s">
        <v>59</v>
      </c>
      <c r="C34" s="208" t="s">
        <v>96</v>
      </c>
      <c r="D34" s="209" t="s">
        <v>89</v>
      </c>
      <c r="E34" s="210" t="s">
        <v>90</v>
      </c>
      <c r="F34" s="210">
        <v>60</v>
      </c>
      <c r="G34" s="134"/>
      <c r="H34" s="3">
        <f>ROUND(_xlfn.IFERROR(F34*G34," - "),2)</f>
        <v>0</v>
      </c>
      <c r="I34" s="212" t="e">
        <f>H34/$G$36</f>
        <v>#DIV/0!</v>
      </c>
      <c r="J34" s="213" t="e">
        <f>#REF!</f>
        <v>#REF!</v>
      </c>
    </row>
    <row r="35" spans="1:10" ht="26.25" outlineLevel="1" thickBot="1">
      <c r="A35" s="225" t="s">
        <v>28</v>
      </c>
      <c r="B35" s="224" t="s">
        <v>42</v>
      </c>
      <c r="C35" s="208" t="s">
        <v>96</v>
      </c>
      <c r="D35" s="209" t="s">
        <v>91</v>
      </c>
      <c r="E35" s="210" t="s">
        <v>92</v>
      </c>
      <c r="F35" s="210">
        <v>229.2</v>
      </c>
      <c r="G35" s="134"/>
      <c r="H35" s="3">
        <f>ROUND(_xlfn.IFERROR(F35*G35," - "),2)</f>
        <v>0</v>
      </c>
      <c r="I35" s="214" t="e">
        <f>H35/$G$36</f>
        <v>#DIV/0!</v>
      </c>
      <c r="J35" s="213" t="e">
        <f>#REF!</f>
        <v>#REF!</v>
      </c>
    </row>
    <row r="36" spans="1:10" s="12" customFormat="1" ht="18.75" thickBot="1">
      <c r="A36" s="227" t="s">
        <v>56</v>
      </c>
      <c r="B36" s="228"/>
      <c r="C36" s="228"/>
      <c r="D36" s="229"/>
      <c r="E36" s="230"/>
      <c r="F36" s="231"/>
      <c r="G36" s="252">
        <f>ROUND(SUM(E14+E24+E27+E32),2)</f>
        <v>0</v>
      </c>
      <c r="H36" s="252"/>
      <c r="I36" s="232" t="e">
        <f>SUM(H16:H35)/G36</f>
        <v>#DIV/0!</v>
      </c>
      <c r="J36" s="213" t="e">
        <f>#REF!</f>
        <v>#REF!</v>
      </c>
    </row>
    <row r="37" spans="1:10" s="12" customFormat="1" ht="18.75" thickBot="1">
      <c r="A37" s="227" t="s">
        <v>60</v>
      </c>
      <c r="B37" s="228"/>
      <c r="C37" s="228"/>
      <c r="D37" s="229"/>
      <c r="E37" s="230"/>
      <c r="F37" s="135" t="s">
        <v>93</v>
      </c>
      <c r="G37" s="252" t="e">
        <f>ROUND(G36*(1+F37),2)</f>
        <v>#VALUE!</v>
      </c>
      <c r="H37" s="252"/>
      <c r="I37" s="232" t="e">
        <f>SUM(H16:H35)*F37/G37</f>
        <v>#VALUE!</v>
      </c>
      <c r="J37" s="213" t="e">
        <f>#REF!</f>
        <v>#REF!</v>
      </c>
    </row>
    <row r="38" spans="1:10" ht="25.5">
      <c r="A38" s="233" t="s">
        <v>61</v>
      </c>
      <c r="B38" s="234"/>
      <c r="C38" s="234"/>
      <c r="D38" s="235"/>
      <c r="E38" s="236"/>
      <c r="F38" s="237"/>
      <c r="G38" s="236"/>
      <c r="H38" s="238"/>
      <c r="I38" s="239"/>
      <c r="J38" s="213"/>
    </row>
    <row r="39" spans="1:10" ht="15">
      <c r="A39" s="31"/>
      <c r="B39" s="136"/>
      <c r="C39" s="137"/>
      <c r="D39" s="138"/>
      <c r="E39" s="35"/>
      <c r="F39" s="139"/>
      <c r="G39" s="35"/>
      <c r="H39" s="140"/>
      <c r="I39" s="35"/>
      <c r="J39" s="13"/>
    </row>
    <row r="40" spans="1:10" ht="15">
      <c r="A40" s="136"/>
      <c r="B40" s="136"/>
      <c r="C40" s="137"/>
      <c r="D40" s="138"/>
      <c r="E40" s="35"/>
      <c r="F40" s="139"/>
      <c r="G40" s="35"/>
      <c r="H40" s="35"/>
      <c r="I40" s="35"/>
      <c r="J40" s="2"/>
    </row>
    <row r="41" spans="1:10" ht="15">
      <c r="A41" s="136"/>
      <c r="B41" s="136"/>
      <c r="C41" s="137"/>
      <c r="D41" s="138"/>
      <c r="E41" s="35"/>
      <c r="F41" s="139"/>
      <c r="G41" s="35"/>
      <c r="H41" s="35"/>
      <c r="I41" s="35"/>
      <c r="J41" s="2"/>
    </row>
    <row r="42" spans="1:10" ht="12.75">
      <c r="A42" s="141"/>
      <c r="B42" s="141"/>
      <c r="C42" s="142"/>
      <c r="D42" s="27"/>
      <c r="E42" s="143"/>
      <c r="F42" s="143"/>
      <c r="H42" s="143"/>
      <c r="I42" s="36"/>
      <c r="J42" s="145"/>
    </row>
    <row r="43" spans="1:10" ht="15.75">
      <c r="A43" s="146"/>
      <c r="B43" s="27"/>
      <c r="C43" s="147"/>
      <c r="D43" s="148"/>
      <c r="E43" s="149"/>
      <c r="F43" s="149"/>
      <c r="G43" s="149"/>
      <c r="H43" s="149"/>
      <c r="J43" s="2"/>
    </row>
    <row r="44" spans="1:10" ht="15">
      <c r="A44" s="146"/>
      <c r="B44" s="27"/>
      <c r="C44" s="147"/>
      <c r="D44" s="151"/>
      <c r="E44" s="152"/>
      <c r="F44" s="152"/>
      <c r="G44" s="153"/>
      <c r="H44" s="152"/>
      <c r="I44" s="36"/>
      <c r="J44" s="2"/>
    </row>
    <row r="45" spans="1:10" ht="15">
      <c r="A45" s="146"/>
      <c r="B45" s="27"/>
      <c r="C45" s="147"/>
      <c r="D45" s="35"/>
      <c r="E45" s="152"/>
      <c r="F45" s="152"/>
      <c r="G45" s="153"/>
      <c r="H45" s="152"/>
      <c r="I45" s="35"/>
      <c r="J45" s="2"/>
    </row>
    <row r="46" spans="1:10" ht="12.75">
      <c r="A46" s="27"/>
      <c r="B46" s="27"/>
      <c r="C46" s="147"/>
      <c r="D46" s="33"/>
      <c r="E46" s="31"/>
      <c r="F46" s="31"/>
      <c r="G46" s="19"/>
      <c r="H46" s="31"/>
      <c r="I46" s="145"/>
      <c r="J46" s="2"/>
    </row>
    <row r="47" ht="12.75">
      <c r="J47" s="2"/>
    </row>
    <row r="49" spans="4:8" ht="15.75">
      <c r="D49" s="42"/>
      <c r="E49" s="93"/>
      <c r="F49" s="93"/>
      <c r="G49" s="149"/>
      <c r="H49" s="93"/>
    </row>
    <row r="50" spans="4:8" ht="12.75">
      <c r="D50" s="35"/>
      <c r="E50" s="95"/>
      <c r="F50" s="95"/>
      <c r="G50" s="152"/>
      <c r="H50" s="95"/>
    </row>
    <row r="51" spans="4:8" ht="12.75">
      <c r="D51" s="35"/>
      <c r="E51" s="95"/>
      <c r="F51" s="95"/>
      <c r="G51" s="152"/>
      <c r="H51" s="95"/>
    </row>
    <row r="53" spans="6:8" ht="15.75">
      <c r="F53" s="149"/>
      <c r="G53" s="149"/>
      <c r="H53" s="93"/>
    </row>
    <row r="54" spans="6:8" ht="12.75">
      <c r="F54" s="152"/>
      <c r="G54" s="152"/>
      <c r="H54" s="95"/>
    </row>
    <row r="55" spans="6:8" ht="12.75">
      <c r="F55" s="152"/>
      <c r="G55" s="152"/>
      <c r="H55" s="95"/>
    </row>
    <row r="72" spans="3:9" ht="12.75">
      <c r="C72" s="1"/>
      <c r="D72" s="19"/>
      <c r="E72" s="155"/>
      <c r="F72" s="144"/>
      <c r="G72" s="156"/>
      <c r="H72" s="150"/>
      <c r="I72" s="1"/>
    </row>
    <row r="73" spans="3:9" ht="12.75">
      <c r="C73" s="1"/>
      <c r="D73" s="19"/>
      <c r="E73" s="155"/>
      <c r="F73" s="144"/>
      <c r="G73" s="156"/>
      <c r="H73" s="150"/>
      <c r="I73" s="1"/>
    </row>
    <row r="74" spans="3:9" ht="12.75">
      <c r="C74" s="1"/>
      <c r="D74" s="19"/>
      <c r="E74" s="155"/>
      <c r="F74" s="144"/>
      <c r="G74" s="156"/>
      <c r="H74" s="150"/>
      <c r="I74" s="1"/>
    </row>
    <row r="75" spans="3:9" ht="12.75">
      <c r="C75" s="1"/>
      <c r="D75" s="19"/>
      <c r="E75" s="155"/>
      <c r="F75" s="144"/>
      <c r="G75" s="156"/>
      <c r="H75" s="150"/>
      <c r="I75" s="1"/>
    </row>
    <row r="76" spans="3:9" ht="12.75">
      <c r="C76" s="1"/>
      <c r="D76" s="19"/>
      <c r="E76" s="155"/>
      <c r="F76" s="144"/>
      <c r="G76" s="156"/>
      <c r="H76" s="150"/>
      <c r="I76" s="1"/>
    </row>
    <row r="77" spans="3:9" ht="12.75">
      <c r="C77" s="1"/>
      <c r="D77" s="19"/>
      <c r="E77" s="155"/>
      <c r="F77" s="144"/>
      <c r="G77" s="156"/>
      <c r="H77" s="150"/>
      <c r="I77" s="1"/>
    </row>
    <row r="78" spans="3:9" ht="12.75">
      <c r="C78" s="1"/>
      <c r="D78" s="19"/>
      <c r="E78" s="155"/>
      <c r="F78" s="144"/>
      <c r="G78" s="156"/>
      <c r="H78" s="150"/>
      <c r="I78" s="1"/>
    </row>
    <row r="79" spans="3:9" ht="12.75">
      <c r="C79" s="1"/>
      <c r="D79" s="19"/>
      <c r="E79" s="155"/>
      <c r="F79" s="144"/>
      <c r="G79" s="156"/>
      <c r="H79" s="150"/>
      <c r="I79" s="1"/>
    </row>
    <row r="80" spans="3:9" ht="12.75">
      <c r="C80" s="1"/>
      <c r="D80" s="19"/>
      <c r="E80" s="155"/>
      <c r="F80" s="144"/>
      <c r="G80" s="156"/>
      <c r="H80" s="150"/>
      <c r="I80" s="1"/>
    </row>
    <row r="81" spans="3:9" ht="12.75">
      <c r="C81" s="1"/>
      <c r="D81" s="19"/>
      <c r="E81" s="155"/>
      <c r="F81" s="144"/>
      <c r="G81" s="156"/>
      <c r="H81" s="150"/>
      <c r="I81" s="1"/>
    </row>
    <row r="82" spans="3:9" ht="12.75">
      <c r="C82" s="1"/>
      <c r="D82" s="19"/>
      <c r="E82" s="155"/>
      <c r="F82" s="144"/>
      <c r="G82" s="156"/>
      <c r="H82" s="150"/>
      <c r="I82" s="1"/>
    </row>
    <row r="83" spans="3:9" ht="12.75">
      <c r="C83" s="1"/>
      <c r="D83" s="19"/>
      <c r="E83" s="155"/>
      <c r="F83" s="144"/>
      <c r="G83" s="156"/>
      <c r="H83" s="150"/>
      <c r="I83" s="1"/>
    </row>
    <row r="84" spans="3:9" ht="12.75">
      <c r="C84" s="1"/>
      <c r="D84" s="19"/>
      <c r="E84" s="155"/>
      <c r="F84" s="144"/>
      <c r="G84" s="156"/>
      <c r="H84" s="150"/>
      <c r="I84" s="1"/>
    </row>
  </sheetData>
  <sheetProtection password="E9C9" sheet="1" formatCells="0" formatColumns="0" formatRows="0" selectLockedCells="1"/>
  <autoFilter ref="A13:I45"/>
  <mergeCells count="19">
    <mergeCell ref="A28:B28"/>
    <mergeCell ref="A24:B24"/>
    <mergeCell ref="A20:B20"/>
    <mergeCell ref="C5:D5"/>
    <mergeCell ref="C7:D7"/>
    <mergeCell ref="C9:D9"/>
    <mergeCell ref="C11:D11"/>
    <mergeCell ref="G37:H37"/>
    <mergeCell ref="G36:H36"/>
    <mergeCell ref="F7:G7"/>
    <mergeCell ref="F9:G9"/>
    <mergeCell ref="F11:G11"/>
    <mergeCell ref="A14:B14"/>
    <mergeCell ref="A25:B25"/>
    <mergeCell ref="A33:B33"/>
    <mergeCell ref="A32:B32"/>
    <mergeCell ref="A27:B27"/>
    <mergeCell ref="A15:B15"/>
    <mergeCell ref="A18:B18"/>
  </mergeCells>
  <printOptions horizontalCentered="1"/>
  <pageMargins left="0.2362204724409449" right="0.2362204724409449" top="0.7480314960629921" bottom="0.7480314960629921" header="0.5118110236220472" footer="0.31496062992125984"/>
  <pageSetup fitToHeight="16" horizontalDpi="600" verticalDpi="600" orientation="landscape" paperSize="9" scale="81" r:id="rId1"/>
  <headerFooter alignWithMargins="0">
    <oddFooter>&amp;R&amp;9PÁG. &amp;P/&amp;N</oddFooter>
  </headerFooter>
  <rowBreaks count="1" manualBreakCount="1">
    <brk id="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70" zoomScaleNormal="40" zoomScaleSheetLayoutView="70" workbookViewId="0" topLeftCell="A1">
      <selection activeCell="E19" sqref="E19"/>
    </sheetView>
  </sheetViews>
  <sheetFormatPr defaultColWidth="9.140625" defaultRowHeight="12.75"/>
  <cols>
    <col min="1" max="1" width="16.7109375" style="82" customWidth="1"/>
    <col min="2" max="2" width="65.57421875" style="82" customWidth="1"/>
    <col min="3" max="3" width="17.140625" style="91" customWidth="1"/>
    <col min="4" max="4" width="30.8515625" style="92" customWidth="1"/>
    <col min="5" max="5" width="28.8515625" style="82" customWidth="1"/>
    <col min="6" max="6" width="25.8515625" style="82" customWidth="1"/>
    <col min="7" max="8" width="9.140625" style="82" customWidth="1"/>
    <col min="9" max="16384" width="9.140625" style="82" customWidth="1"/>
  </cols>
  <sheetData>
    <row r="1" spans="1:4" s="37" customFormat="1" ht="30.75" customHeight="1">
      <c r="A1" s="39"/>
      <c r="B1" s="39"/>
      <c r="C1" s="39"/>
      <c r="D1" s="39"/>
    </row>
    <row r="2" spans="1:4" s="37" customFormat="1" ht="22.5" customHeight="1">
      <c r="A2" s="40"/>
      <c r="B2" s="40"/>
      <c r="C2" s="40"/>
      <c r="D2" s="40"/>
    </row>
    <row r="3" spans="3:4" s="37" customFormat="1" ht="9.75" customHeight="1">
      <c r="C3" s="40"/>
      <c r="D3" s="40"/>
    </row>
    <row r="4" spans="1:4" s="37" customFormat="1" ht="18">
      <c r="A4" s="41"/>
      <c r="B4" s="41"/>
      <c r="C4" s="41"/>
      <c r="D4" s="41"/>
    </row>
    <row r="5" spans="1:4" s="37" customFormat="1" ht="25.5" customHeight="1" thickBot="1">
      <c r="A5" s="31"/>
      <c r="B5" s="31"/>
      <c r="C5" s="21"/>
      <c r="D5" s="78"/>
    </row>
    <row r="6" spans="1:7" s="31" customFormat="1" ht="7.5" customHeight="1">
      <c r="A6" s="98"/>
      <c r="B6" s="99"/>
      <c r="C6" s="99"/>
      <c r="D6" s="99"/>
      <c r="E6" s="99"/>
      <c r="F6" s="99"/>
      <c r="G6" s="100"/>
    </row>
    <row r="7" spans="1:7" s="79" customFormat="1" ht="15.75" customHeight="1">
      <c r="A7" s="101" t="s">
        <v>0</v>
      </c>
      <c r="B7" s="263" t="str">
        <f>Orçamento!C5</f>
        <v>FECHAMENTO EM TELHA METÁLICA - BOM PRATO</v>
      </c>
      <c r="C7" s="263"/>
      <c r="D7" s="263"/>
      <c r="E7" s="257"/>
      <c r="F7" s="257"/>
      <c r="G7" s="103"/>
    </row>
    <row r="8" spans="1:7" s="79" customFormat="1" ht="6" customHeight="1">
      <c r="A8" s="104"/>
      <c r="B8" s="103"/>
      <c r="C8" s="51"/>
      <c r="D8" s="51"/>
      <c r="E8" s="105"/>
      <c r="F8" s="102"/>
      <c r="G8" s="103"/>
    </row>
    <row r="9" spans="1:7" s="79" customFormat="1" ht="15.75" customHeight="1">
      <c r="A9" s="106" t="str">
        <f>CONCATENATE(Orçamento!A7," ",Orçamento!C7)</f>
        <v>Tipo de Intervenção:  REFORMA</v>
      </c>
      <c r="B9" s="51"/>
      <c r="C9" s="107"/>
      <c r="D9" s="107"/>
      <c r="E9" s="258"/>
      <c r="F9" s="258"/>
      <c r="G9" s="103"/>
    </row>
    <row r="10" spans="1:7" s="79" customFormat="1" ht="6" customHeight="1">
      <c r="A10" s="101"/>
      <c r="B10" s="51"/>
      <c r="C10" s="51"/>
      <c r="D10" s="51"/>
      <c r="E10" s="105"/>
      <c r="F10" s="102"/>
      <c r="G10" s="103"/>
    </row>
    <row r="11" spans="1:7" s="79" customFormat="1" ht="15.75" customHeight="1">
      <c r="A11" s="106" t="s">
        <v>2</v>
      </c>
      <c r="B11" s="107" t="str">
        <f>Orçamento!C9</f>
        <v>Rodovia Engenheiro Renê Benedito da Silva, 270- COHAB- ITAPEVI / SP</v>
      </c>
      <c r="C11" s="54"/>
      <c r="D11" s="54"/>
      <c r="E11" s="257"/>
      <c r="F11" s="257"/>
      <c r="G11" s="103"/>
    </row>
    <row r="12" spans="1:7" s="31" customFormat="1" ht="6" customHeight="1" thickBot="1">
      <c r="A12" s="108"/>
      <c r="B12" s="109"/>
      <c r="C12" s="109"/>
      <c r="D12" s="109"/>
      <c r="E12" s="110"/>
      <c r="F12" s="110"/>
      <c r="G12" s="100"/>
    </row>
    <row r="13" spans="1:7" s="80" customFormat="1" ht="12" customHeight="1" thickBot="1">
      <c r="A13" s="111"/>
      <c r="B13" s="99"/>
      <c r="C13" s="99"/>
      <c r="D13" s="99"/>
      <c r="E13" s="99"/>
      <c r="F13" s="99"/>
      <c r="G13" s="112"/>
    </row>
    <row r="14" spans="1:7" s="81" customFormat="1" ht="18.75" thickBot="1">
      <c r="A14" s="261" t="s">
        <v>32</v>
      </c>
      <c r="B14" s="262" t="s">
        <v>33</v>
      </c>
      <c r="C14" s="113" t="s">
        <v>34</v>
      </c>
      <c r="D14" s="113" t="s">
        <v>35</v>
      </c>
      <c r="E14" s="259">
        <v>1</v>
      </c>
      <c r="F14" s="259">
        <f>E14+1</f>
        <v>2</v>
      </c>
      <c r="G14" s="114"/>
    </row>
    <row r="15" spans="1:7" s="81" customFormat="1" ht="18.75" thickBot="1">
      <c r="A15" s="261"/>
      <c r="B15" s="262"/>
      <c r="C15" s="115" t="s">
        <v>12</v>
      </c>
      <c r="D15" s="115" t="s">
        <v>13</v>
      </c>
      <c r="E15" s="260"/>
      <c r="F15" s="260"/>
      <c r="G15" s="114"/>
    </row>
    <row r="16" spans="1:7" ht="12" customHeight="1" thickBot="1">
      <c r="A16" s="116"/>
      <c r="B16" s="116"/>
      <c r="C16" s="116"/>
      <c r="D16" s="116"/>
      <c r="E16" s="117"/>
      <c r="F16" s="117"/>
      <c r="G16" s="118"/>
    </row>
    <row r="17" spans="1:7" ht="23.25" customHeight="1">
      <c r="A17" s="272">
        <f>Orçamento!A14</f>
        <v>1</v>
      </c>
      <c r="B17" s="273" t="str">
        <f>VLOOKUP(A17,Orçamento!$A$14:$I$35,4,FALSE)</f>
        <v>ADMINISTRAÇÃO LOCAL E SERVIÇOS PRELIMINARES</v>
      </c>
      <c r="C17" s="273" t="e">
        <f>VLOOKUP(B17,Orçamento!$D$14:$I$35,6,FALSE)</f>
        <v>#DIV/0!</v>
      </c>
      <c r="D17" s="274" t="e">
        <f>Resumo!D16</f>
        <v>#VALUE!</v>
      </c>
      <c r="E17" s="83">
        <v>0</v>
      </c>
      <c r="F17" s="84">
        <v>0</v>
      </c>
      <c r="G17" s="119">
        <f>SUM(E17:F17)</f>
        <v>0</v>
      </c>
    </row>
    <row r="18" spans="1:7" ht="14.25" customHeight="1">
      <c r="A18" s="265"/>
      <c r="B18" s="269"/>
      <c r="C18" s="269"/>
      <c r="D18" s="271"/>
      <c r="E18" s="120" t="e">
        <f>E17*$D17</f>
        <v>#VALUE!</v>
      </c>
      <c r="F18" s="121" t="e">
        <f>F17*$D17</f>
        <v>#VALUE!</v>
      </c>
      <c r="G18" s="119"/>
    </row>
    <row r="19" spans="1:7" ht="23.25" customHeight="1">
      <c r="A19" s="264">
        <f>Orçamento!A24</f>
        <v>2</v>
      </c>
      <c r="B19" s="266" t="str">
        <f>VLOOKUP(A19,Orçamento!$A$14:$I$35,4,FALSE)</f>
        <v>DEMOLIÇÃO E RETIRADA</v>
      </c>
      <c r="C19" s="268" t="e">
        <f>VLOOKUP(B19,Orçamento!$D$14:$I$35,6,FALSE)</f>
        <v>#DIV/0!</v>
      </c>
      <c r="D19" s="270" t="e">
        <f>Resumo!D17</f>
        <v>#VALUE!</v>
      </c>
      <c r="E19" s="85">
        <v>0</v>
      </c>
      <c r="F19" s="86">
        <v>0</v>
      </c>
      <c r="G19" s="119">
        <f>SUM(E19:F19)</f>
        <v>0</v>
      </c>
    </row>
    <row r="20" spans="1:7" ht="14.25" customHeight="1">
      <c r="A20" s="265"/>
      <c r="B20" s="267"/>
      <c r="C20" s="269"/>
      <c r="D20" s="271"/>
      <c r="E20" s="120" t="e">
        <f>E19*$D19</f>
        <v>#VALUE!</v>
      </c>
      <c r="F20" s="121" t="e">
        <f>F19*$D19</f>
        <v>#VALUE!</v>
      </c>
      <c r="G20" s="119"/>
    </row>
    <row r="21" spans="1:7" ht="23.25" customHeight="1">
      <c r="A21" s="264">
        <f>Orçamento!A27</f>
        <v>3</v>
      </c>
      <c r="B21" s="266" t="str">
        <f>VLOOKUP(A21,Orçamento!$A$14:$I$35,4,FALSE)</f>
        <v>FECHAMENTO</v>
      </c>
      <c r="C21" s="268" t="e">
        <f>VLOOKUP(B21,Orçamento!$D$14:$I$35,6,FALSE)</f>
        <v>#DIV/0!</v>
      </c>
      <c r="D21" s="270" t="e">
        <f>Resumo!D18</f>
        <v>#VALUE!</v>
      </c>
      <c r="E21" s="85">
        <v>0</v>
      </c>
      <c r="F21" s="86">
        <v>0</v>
      </c>
      <c r="G21" s="119">
        <f>SUM(E21:F21)</f>
        <v>0</v>
      </c>
    </row>
    <row r="22" spans="1:7" ht="14.25" customHeight="1">
      <c r="A22" s="265"/>
      <c r="B22" s="267"/>
      <c r="C22" s="269"/>
      <c r="D22" s="271"/>
      <c r="E22" s="120" t="e">
        <f>E21*$D21</f>
        <v>#VALUE!</v>
      </c>
      <c r="F22" s="121" t="e">
        <f>F21*$D21</f>
        <v>#VALUE!</v>
      </c>
      <c r="G22" s="119"/>
    </row>
    <row r="23" spans="1:7" ht="23.25" customHeight="1">
      <c r="A23" s="264">
        <f>Orçamento!A32</f>
        <v>4</v>
      </c>
      <c r="B23" s="266" t="str">
        <f>VLOOKUP(A23,Orçamento!$A$14:$I$35,4,FALSE)</f>
        <v>EQUIPAMENTOS  </v>
      </c>
      <c r="C23" s="268" t="e">
        <f>VLOOKUP(B23,Orçamento!$D$14:$I$35,6,FALSE)</f>
        <v>#DIV/0!</v>
      </c>
      <c r="D23" s="270" t="e">
        <f>Resumo!D19</f>
        <v>#VALUE!</v>
      </c>
      <c r="E23" s="85">
        <v>0</v>
      </c>
      <c r="F23" s="86">
        <v>0</v>
      </c>
      <c r="G23" s="119">
        <f>SUM(E23:F23)</f>
        <v>0</v>
      </c>
    </row>
    <row r="24" spans="1:7" ht="14.25" customHeight="1" thickBot="1">
      <c r="A24" s="265"/>
      <c r="B24" s="267"/>
      <c r="C24" s="269"/>
      <c r="D24" s="271"/>
      <c r="E24" s="120" t="e">
        <f>E23*$D23</f>
        <v>#VALUE!</v>
      </c>
      <c r="F24" s="121" t="e">
        <f>F23*$D23</f>
        <v>#VALUE!</v>
      </c>
      <c r="G24" s="119"/>
    </row>
    <row r="25" spans="1:8" s="87" customFormat="1" ht="12" customHeight="1" thickBot="1">
      <c r="A25" s="122"/>
      <c r="B25" s="123"/>
      <c r="C25" s="124"/>
      <c r="D25" s="124"/>
      <c r="E25" s="125"/>
      <c r="F25" s="125"/>
      <c r="G25" s="118"/>
      <c r="H25" s="82"/>
    </row>
    <row r="26" spans="1:7" ht="9.75" customHeight="1" thickBot="1">
      <c r="A26" s="277"/>
      <c r="B26" s="278" t="s">
        <v>36</v>
      </c>
      <c r="C26" s="279" t="e">
        <f>SUM(C17:C24)</f>
        <v>#DIV/0!</v>
      </c>
      <c r="D26" s="280" t="e">
        <f>SUM(D17:D24)</f>
        <v>#VALUE!</v>
      </c>
      <c r="E26" s="281" t="e">
        <f>ROUND(E18+E20+E22+E24,2)</f>
        <v>#VALUE!</v>
      </c>
      <c r="F26" s="281" t="e">
        <f>ROUND(F18+F20+F22+F24,2)</f>
        <v>#VALUE!</v>
      </c>
      <c r="G26" s="118"/>
    </row>
    <row r="27" spans="1:7" ht="9.75" customHeight="1" thickBot="1">
      <c r="A27" s="277"/>
      <c r="B27" s="278"/>
      <c r="C27" s="279"/>
      <c r="D27" s="280"/>
      <c r="E27" s="281"/>
      <c r="F27" s="281"/>
      <c r="G27" s="118"/>
    </row>
    <row r="28" spans="1:7" ht="9.75" customHeight="1" thickBot="1">
      <c r="A28" s="277"/>
      <c r="B28" s="278"/>
      <c r="C28" s="279"/>
      <c r="D28" s="280"/>
      <c r="E28" s="281"/>
      <c r="F28" s="281"/>
      <c r="G28" s="118"/>
    </row>
    <row r="29" spans="1:7" ht="13.5" customHeight="1" thickBot="1">
      <c r="A29" s="283"/>
      <c r="B29" s="285" t="s">
        <v>37</v>
      </c>
      <c r="C29" s="287" t="e">
        <f>D29/D26</f>
        <v>#VALUE!</v>
      </c>
      <c r="D29" s="289" t="e">
        <f>SUM(E26:F28)</f>
        <v>#VALUE!</v>
      </c>
      <c r="E29" s="291" t="e">
        <f>E26</f>
        <v>#VALUE!</v>
      </c>
      <c r="F29" s="275" t="e">
        <f>F26+E29</f>
        <v>#VALUE!</v>
      </c>
      <c r="G29" s="118"/>
    </row>
    <row r="30" spans="1:7" ht="13.5" customHeight="1" thickBot="1">
      <c r="A30" s="283"/>
      <c r="B30" s="285"/>
      <c r="C30" s="287"/>
      <c r="D30" s="289"/>
      <c r="E30" s="291"/>
      <c r="F30" s="275"/>
      <c r="G30" s="118"/>
    </row>
    <row r="31" spans="1:7" ht="13.5" customHeight="1" thickBot="1">
      <c r="A31" s="284"/>
      <c r="B31" s="286"/>
      <c r="C31" s="288"/>
      <c r="D31" s="290"/>
      <c r="E31" s="292"/>
      <c r="F31" s="276"/>
      <c r="G31" s="118"/>
    </row>
    <row r="32" spans="1:5" ht="12.75">
      <c r="A32" s="88"/>
      <c r="B32" s="88"/>
      <c r="C32" s="88"/>
      <c r="D32" s="88"/>
      <c r="E32" s="88"/>
    </row>
    <row r="33" spans="1:5" ht="14.25">
      <c r="A33" s="89"/>
      <c r="B33" s="88"/>
      <c r="C33" s="88"/>
      <c r="D33" s="88"/>
      <c r="E33" s="88"/>
    </row>
    <row r="34" ht="12.75">
      <c r="B34" s="90"/>
    </row>
    <row r="35" spans="2:5" ht="12.75" customHeight="1">
      <c r="B35" s="27"/>
      <c r="C35" s="43"/>
      <c r="D35" s="43"/>
      <c r="E35" s="43"/>
    </row>
    <row r="36" spans="2:5" ht="15.75">
      <c r="B36" s="42"/>
      <c r="C36" s="93"/>
      <c r="D36" s="93"/>
      <c r="E36" s="94"/>
    </row>
    <row r="37" spans="2:5" ht="12.75" customHeight="1">
      <c r="B37" s="35"/>
      <c r="C37" s="95"/>
      <c r="D37" s="95"/>
      <c r="E37" s="96"/>
    </row>
    <row r="38" spans="2:5" ht="12.75" customHeight="1">
      <c r="B38" s="35"/>
      <c r="C38" s="95"/>
      <c r="D38" s="95"/>
      <c r="E38" s="97"/>
    </row>
    <row r="39" spans="2:5" ht="12.75">
      <c r="B39" s="33"/>
      <c r="C39" s="282"/>
      <c r="D39" s="282"/>
      <c r="E39" s="97"/>
    </row>
  </sheetData>
  <sheetProtection password="8068" sheet="1" formatCells="0" formatColumns="0" formatRows="0" selectLockedCells="1"/>
  <mergeCells count="37">
    <mergeCell ref="C39:D39"/>
    <mergeCell ref="A29:A31"/>
    <mergeCell ref="B29:B31"/>
    <mergeCell ref="C29:C31"/>
    <mergeCell ref="D29:D31"/>
    <mergeCell ref="E29:E31"/>
    <mergeCell ref="F29:F31"/>
    <mergeCell ref="A26:A28"/>
    <mergeCell ref="B26:B28"/>
    <mergeCell ref="C26:C28"/>
    <mergeCell ref="D26:D28"/>
    <mergeCell ref="E26:E28"/>
    <mergeCell ref="F26:F28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E7:F7"/>
    <mergeCell ref="E11:F11"/>
    <mergeCell ref="E9:F9"/>
    <mergeCell ref="E14:E15"/>
    <mergeCell ref="F14:F15"/>
    <mergeCell ref="A14:A15"/>
    <mergeCell ref="B14:B15"/>
    <mergeCell ref="B7:D7"/>
  </mergeCells>
  <conditionalFormatting sqref="E17:F17 E19:F19 E21:F21 E23:F23">
    <cfRule type="cellIs" priority="12797" dxfId="1" operator="equal" stopIfTrue="1">
      <formula>0</formula>
    </cfRule>
    <cfRule type="cellIs" priority="12798" dxfId="6" operator="greaterThan" stopIfTrue="1">
      <formula>0.0000001</formula>
    </cfRule>
  </conditionalFormatting>
  <conditionalFormatting sqref="E17:F17 E19:F19 E21:F21 E23:F23">
    <cfRule type="cellIs" priority="12795" dxfId="1" operator="equal" stopIfTrue="1">
      <formula>0</formula>
    </cfRule>
    <cfRule type="cellIs" priority="12796" dxfId="7" operator="greaterThan" stopIfTrue="1">
      <formula>0.0000001</formula>
    </cfRule>
  </conditionalFormatting>
  <conditionalFormatting sqref="E17:F17 E19:F19 E21:F21 E23:F23">
    <cfRule type="cellIs" priority="12791" dxfId="1" operator="equal" stopIfTrue="1">
      <formula>0</formula>
    </cfRule>
    <cfRule type="cellIs" priority="12792" dxfId="8" operator="greaterThan" stopIfTrue="1">
      <formula>0.0000001</formula>
    </cfRule>
  </conditionalFormatting>
  <printOptions horizontalCentered="1"/>
  <pageMargins left="0.3937007874015748" right="0.3937007874015748" top="0.35433070866141736" bottom="0.35433070866141736" header="0.31496062992125984" footer="0.31496062992125984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90" zoomScaleSheetLayoutView="90" zoomScalePageLayoutView="0" workbookViewId="0" topLeftCell="A1">
      <selection activeCell="F6" sqref="F6"/>
    </sheetView>
  </sheetViews>
  <sheetFormatPr defaultColWidth="9.140625" defaultRowHeight="12.75"/>
  <cols>
    <col min="1" max="1" width="14.00390625" style="33" customWidth="1"/>
    <col min="2" max="2" width="79.28125" style="37" customWidth="1"/>
    <col min="3" max="4" width="25.8515625" style="30" customWidth="1"/>
    <col min="5" max="5" width="21.7109375" style="38" customWidth="1"/>
    <col min="6" max="16384" width="9.140625" style="20" customWidth="1"/>
  </cols>
  <sheetData>
    <row r="1" spans="1:5" ht="30.75" customHeight="1">
      <c r="A1" s="31"/>
      <c r="B1" s="39"/>
      <c r="C1" s="39"/>
      <c r="D1" s="39"/>
      <c r="E1" s="39"/>
    </row>
    <row r="2" spans="1:5" ht="12.75">
      <c r="A2" s="31"/>
      <c r="B2" s="40"/>
      <c r="C2" s="40"/>
      <c r="D2" s="40"/>
      <c r="E2" s="40"/>
    </row>
    <row r="3" spans="1:5" ht="9.75" customHeight="1">
      <c r="A3" s="31"/>
      <c r="B3" s="40"/>
      <c r="C3" s="40"/>
      <c r="D3" s="40"/>
      <c r="E3" s="40"/>
    </row>
    <row r="4" spans="1:5" ht="18">
      <c r="A4" s="31"/>
      <c r="B4" s="41"/>
      <c r="C4" s="41"/>
      <c r="D4" s="41"/>
      <c r="E4" s="41"/>
    </row>
    <row r="5" spans="1:5" ht="25.5" customHeight="1" thickBot="1">
      <c r="A5" s="31"/>
      <c r="B5" s="21"/>
      <c r="C5" s="22"/>
      <c r="D5" s="22"/>
      <c r="E5" s="22"/>
    </row>
    <row r="6" spans="1:5" s="23" customFormat="1" ht="16.5" customHeight="1">
      <c r="A6" s="46" t="s">
        <v>0</v>
      </c>
      <c r="B6" s="47" t="str">
        <f>Orçamento!C5</f>
        <v>FECHAMENTO EM TELHA METÁLICA - BOM PRATO</v>
      </c>
      <c r="C6" s="48"/>
      <c r="D6" s="48"/>
      <c r="E6" s="49"/>
    </row>
    <row r="7" spans="1:5" s="23" customFormat="1" ht="7.5" customHeight="1">
      <c r="A7" s="50"/>
      <c r="B7" s="51"/>
      <c r="C7" s="52"/>
      <c r="D7" s="52"/>
      <c r="E7" s="53"/>
    </row>
    <row r="8" spans="1:5" s="23" customFormat="1" ht="18" customHeight="1">
      <c r="A8" s="296"/>
      <c r="B8" s="263"/>
      <c r="C8" s="55"/>
      <c r="D8" s="56"/>
      <c r="E8" s="57"/>
    </row>
    <row r="9" spans="1:5" s="23" customFormat="1" ht="7.5" customHeight="1">
      <c r="A9" s="50"/>
      <c r="B9" s="51"/>
      <c r="C9" s="55"/>
      <c r="D9" s="58"/>
      <c r="E9" s="59"/>
    </row>
    <row r="10" spans="1:5" s="23" customFormat="1" ht="18" customHeight="1">
      <c r="A10" s="50" t="s">
        <v>2</v>
      </c>
      <c r="B10" s="60" t="str">
        <f>Orçamento!C9</f>
        <v>Rodovia Engenheiro Renê Benedito da Silva, 270- COHAB- ITAPEVI / SP</v>
      </c>
      <c r="C10" s="55"/>
      <c r="D10" s="56" t="str">
        <f>Orçamento!F9</f>
        <v>Investimento:</v>
      </c>
      <c r="E10" s="61" t="e">
        <f>Orçamento!H9</f>
        <v>#VALUE!</v>
      </c>
    </row>
    <row r="11" spans="1:5" s="23" customFormat="1" ht="7.5" customHeight="1">
      <c r="A11" s="50"/>
      <c r="B11" s="51"/>
      <c r="C11" s="55"/>
      <c r="D11" s="58"/>
      <c r="E11" s="59"/>
    </row>
    <row r="12" spans="1:5" s="23" customFormat="1" ht="18" customHeight="1">
      <c r="A12" s="50" t="s">
        <v>4</v>
      </c>
      <c r="B12" s="62" t="str">
        <f>Orçamento!C11</f>
        <v>SINAPI - (Dez/22) / CPOS - 188 / FDE - (Out/22) </v>
      </c>
      <c r="C12" s="55"/>
      <c r="D12" s="56"/>
      <c r="E12" s="63"/>
    </row>
    <row r="13" spans="1:5" ht="7.5" customHeight="1" thickBot="1">
      <c r="A13" s="64"/>
      <c r="B13" s="65"/>
      <c r="C13" s="65"/>
      <c r="D13" s="65"/>
      <c r="E13" s="66"/>
    </row>
    <row r="14" spans="1:5" ht="18" customHeight="1" thickBot="1">
      <c r="A14" s="294"/>
      <c r="B14" s="294"/>
      <c r="C14" s="294"/>
      <c r="D14" s="294"/>
      <c r="E14" s="294"/>
    </row>
    <row r="15" spans="1:5" s="25" customFormat="1" ht="39.75" customHeight="1">
      <c r="A15" s="67" t="s">
        <v>6</v>
      </c>
      <c r="B15" s="68" t="s">
        <v>8</v>
      </c>
      <c r="C15" s="69" t="s">
        <v>57</v>
      </c>
      <c r="D15" s="69" t="s">
        <v>58</v>
      </c>
      <c r="E15" s="70" t="s">
        <v>11</v>
      </c>
    </row>
    <row r="16" spans="1:5" s="26" customFormat="1" ht="19.5" customHeight="1">
      <c r="A16" s="71">
        <f>Orçamento!A14</f>
        <v>1</v>
      </c>
      <c r="B16" s="72" t="str">
        <f>VLOOKUP(A16,Orçamento!$A$14:$I$35,4,FALSE)</f>
        <v>ADMINISTRAÇÃO LOCAL E SERVIÇOS PRELIMINARES</v>
      </c>
      <c r="C16" s="73">
        <f>VLOOKUP(B16,Orçamento!$D$14:$I$35,2,FALSE)</f>
        <v>0</v>
      </c>
      <c r="D16" s="74" t="e">
        <f>C16*(1+Orçamento!$F$37)</f>
        <v>#VALUE!</v>
      </c>
      <c r="E16" s="75" t="e">
        <f>VLOOKUP(B16,Orçamento!$D$14:$I47,6,FALSE)</f>
        <v>#DIV/0!</v>
      </c>
    </row>
    <row r="17" spans="1:5" s="26" customFormat="1" ht="19.5" customHeight="1">
      <c r="A17" s="71">
        <f>Orçamento!A24</f>
        <v>2</v>
      </c>
      <c r="B17" s="72" t="str">
        <f>VLOOKUP(A17,Orçamento!$A$14:$I$35,4,FALSE)</f>
        <v>DEMOLIÇÃO E RETIRADA</v>
      </c>
      <c r="C17" s="73">
        <f>VLOOKUP(B17,Orçamento!$D$14:$I$35,2,FALSE)</f>
        <v>0</v>
      </c>
      <c r="D17" s="74" t="e">
        <f>C17*(1+Orçamento!$F$37)</f>
        <v>#VALUE!</v>
      </c>
      <c r="E17" s="75" t="e">
        <f>VLOOKUP(B17,Orçamento!$D$14:$I47,6,FALSE)</f>
        <v>#DIV/0!</v>
      </c>
    </row>
    <row r="18" spans="1:5" s="26" customFormat="1" ht="19.5" customHeight="1">
      <c r="A18" s="71">
        <f>Orçamento!A27</f>
        <v>3</v>
      </c>
      <c r="B18" s="72" t="str">
        <f>VLOOKUP(A18,Orçamento!$A$14:$I$35,4,FALSE)</f>
        <v>FECHAMENTO</v>
      </c>
      <c r="C18" s="73">
        <f>VLOOKUP(B18,Orçamento!$D$14:$I$35,2,FALSE)</f>
        <v>0</v>
      </c>
      <c r="D18" s="74" t="e">
        <f>C18*(1+Orçamento!$F$37)</f>
        <v>#VALUE!</v>
      </c>
      <c r="E18" s="75" t="e">
        <f>VLOOKUP(B18,Orçamento!$D$14:$I47,6,FALSE)</f>
        <v>#DIV/0!</v>
      </c>
    </row>
    <row r="19" spans="1:5" s="26" customFormat="1" ht="19.5" customHeight="1">
      <c r="A19" s="71">
        <f>Orçamento!A32</f>
        <v>4</v>
      </c>
      <c r="B19" s="72" t="str">
        <f>VLOOKUP(A19,Orçamento!$A$14:$I$35,4,FALSE)</f>
        <v>EQUIPAMENTOS  </v>
      </c>
      <c r="C19" s="73">
        <f>VLOOKUP(B19,Orçamento!$D$14:$I$35,2,FALSE)</f>
        <v>0</v>
      </c>
      <c r="D19" s="74" t="e">
        <f>C19*(1+Orçamento!$F$37)</f>
        <v>#VALUE!</v>
      </c>
      <c r="E19" s="75" t="e">
        <f>VLOOKUP(B19,Orçamento!$D$14:$I47,6,FALSE)</f>
        <v>#DIV/0!</v>
      </c>
    </row>
    <row r="20" spans="1:5" ht="27" customHeight="1" thickBot="1">
      <c r="A20" s="295" t="s">
        <v>54</v>
      </c>
      <c r="B20" s="295"/>
      <c r="C20" s="76">
        <f>SUM(C16:C19)</f>
        <v>0</v>
      </c>
      <c r="D20" s="76" t="e">
        <f>SUM(D16:D19)</f>
        <v>#VALUE!</v>
      </c>
      <c r="E20" s="77" t="e">
        <f>SUM(E16:E19)</f>
        <v>#DIV/0!</v>
      </c>
    </row>
    <row r="21" spans="1:5" ht="12.75" customHeight="1">
      <c r="A21" s="27"/>
      <c r="B21" s="27"/>
      <c r="C21" s="28"/>
      <c r="D21" s="28"/>
      <c r="E21" s="29"/>
    </row>
    <row r="22" spans="1:5" ht="12.75" customHeight="1">
      <c r="A22" s="27"/>
      <c r="B22" s="27"/>
      <c r="C22" s="28"/>
      <c r="D22" s="19"/>
      <c r="E22" s="29"/>
    </row>
    <row r="23" spans="1:5" ht="12.75" customHeight="1">
      <c r="A23" s="27"/>
      <c r="B23" s="27"/>
      <c r="D23" s="19"/>
      <c r="E23" s="29"/>
    </row>
    <row r="24" spans="1:5" ht="15" customHeight="1">
      <c r="A24" s="31"/>
      <c r="B24" s="31"/>
      <c r="E24" s="19"/>
    </row>
    <row r="25" spans="1:5" ht="12.75" customHeight="1">
      <c r="A25" s="27"/>
      <c r="B25" s="32"/>
      <c r="C25" s="28"/>
      <c r="D25" s="28"/>
      <c r="E25" s="29"/>
    </row>
    <row r="26" spans="1:5" ht="12.75" customHeight="1">
      <c r="A26" s="27"/>
      <c r="B26" s="27"/>
      <c r="C26" s="28"/>
      <c r="D26" s="28"/>
      <c r="E26" s="29"/>
    </row>
    <row r="27" spans="1:5" ht="12.75" customHeight="1">
      <c r="A27" s="27"/>
      <c r="B27" s="32"/>
      <c r="C27" s="28"/>
      <c r="D27" s="28"/>
      <c r="E27" s="29"/>
    </row>
    <row r="28" spans="1:5" ht="12.75" customHeight="1">
      <c r="A28" s="27"/>
      <c r="B28" s="27"/>
      <c r="C28" s="43"/>
      <c r="D28" s="43"/>
      <c r="E28" s="43"/>
    </row>
    <row r="29" spans="2:5" ht="15" customHeight="1">
      <c r="B29" s="34"/>
      <c r="C29" s="44"/>
      <c r="D29" s="44"/>
      <c r="E29" s="44"/>
    </row>
    <row r="30" spans="2:5" ht="12.75" customHeight="1">
      <c r="B30" s="35"/>
      <c r="C30" s="45"/>
      <c r="D30" s="45"/>
      <c r="E30" s="45"/>
    </row>
    <row r="31" spans="2:5" ht="12.75" customHeight="1">
      <c r="B31" s="35"/>
      <c r="C31" s="45"/>
      <c r="D31" s="45"/>
      <c r="E31" s="45"/>
    </row>
    <row r="32" spans="2:5" ht="12.75" customHeight="1">
      <c r="B32" s="33"/>
      <c r="C32" s="293"/>
      <c r="D32" s="293"/>
      <c r="E32" s="293"/>
    </row>
  </sheetData>
  <sheetProtection password="8068" sheet="1" formatCells="0" formatColumns="0" formatRows="0" selectLockedCells="1"/>
  <mergeCells count="4">
    <mergeCell ref="C32:E32"/>
    <mergeCell ref="A14:E14"/>
    <mergeCell ref="A20:B20"/>
    <mergeCell ref="A8:B8"/>
  </mergeCells>
  <printOptions horizontalCentered="1"/>
  <pageMargins left="0.7874015748031497" right="0.3937007874015748" top="0.7874015748031497" bottom="0.3937007874015748" header="0.5118110236220472" footer="0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Hareta</cp:lastModifiedBy>
  <cp:lastPrinted>2022-11-18T13:35:57Z</cp:lastPrinted>
  <dcterms:created xsi:type="dcterms:W3CDTF">2017-01-12T18:28:45Z</dcterms:created>
  <dcterms:modified xsi:type="dcterms:W3CDTF">2023-02-01T15:10:34Z</dcterms:modified>
  <cp:category/>
  <cp:version/>
  <cp:contentType/>
  <cp:contentStatus/>
</cp:coreProperties>
</file>